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756" firstSheet="3" activeTab="3"/>
  </bookViews>
  <sheets>
    <sheet name="Stanz-utilizzi DL43" sheetId="1" state="hidden" r:id="rId1"/>
    <sheet name="Stanz-uti DL43 - " sheetId="2" state="hidden" r:id="rId2"/>
    <sheet name="CIPEtab2" sheetId="3" state="hidden" r:id="rId3"/>
    <sheet name="Foglio1" sheetId="4" r:id="rId4"/>
    <sheet name="Stanz-utilizzi DL43 - VMG" sheetId="5" state="hidden" r:id="rId5"/>
  </sheets>
  <externalReferences>
    <externalReference r:id="rId8"/>
    <externalReference r:id="rId9"/>
  </externalReferences>
  <definedNames>
    <definedName name="_xlfn.FLOOR.PRECISE" hidden="1">#NAME?</definedName>
    <definedName name="_xlnm.Print_Area" localSheetId="2">'CIPEtab2'!$A$1:$L$10</definedName>
    <definedName name="_xlnm.Print_Area" localSheetId="1">'Stanz-uti DL43 - '!$A$1:$K$79</definedName>
    <definedName name="_xlnm.Print_Area" localSheetId="0">'Stanz-utilizzi DL43'!$A$1:$K$67</definedName>
    <definedName name="_xlnm.Print_Area" localSheetId="4">'Stanz-utilizzi DL43 - VMG'!$A$1:$K$67</definedName>
    <definedName name="_xlnm.Print_Titles" localSheetId="2">'CIPEtab2'!$1:$4</definedName>
    <definedName name="_xlnm.Print_Titles" localSheetId="1">'Stanz-uti DL43 - '!$1:$1</definedName>
    <definedName name="_xlnm.Print_Titles" localSheetId="0">'Stanz-utilizzi DL43'!$1:$1</definedName>
    <definedName name="_xlnm.Print_Titles" localSheetId="4">'Stanz-utilizzi DL43 - VMG'!$1:$1</definedName>
  </definedNames>
  <calcPr fullCalcOnLoad="1"/>
</workbook>
</file>

<file path=xl/comments1.xml><?xml version="1.0" encoding="utf-8"?>
<comments xmlns="http://schemas.openxmlformats.org/spreadsheetml/2006/main">
  <authors>
    <author>Xp Professional Sp2b Italiano</author>
  </authors>
  <commentList>
    <comment ref="F48" authorId="0">
      <text>
        <r>
          <rPr>
            <b/>
            <sz val="8"/>
            <rFont val="Tahoma"/>
            <family val="2"/>
          </rPr>
          <t xml:space="preserve">Contributo straordinario
</t>
        </r>
        <r>
          <rPr>
            <sz val="8"/>
            <rFont val="Tahoma"/>
            <family val="2"/>
          </rPr>
          <t xml:space="preserve">
</t>
        </r>
      </text>
    </comment>
    <comment ref="F67" authorId="0">
      <text>
        <r>
          <rPr>
            <b/>
            <sz val="8"/>
            <rFont val="Tahoma"/>
            <family val="2"/>
          </rPr>
          <t xml:space="preserve">al netto delle risorse di cui al quadroA5 per lo
sviluppo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Xp Professional Sp2b Italiano</author>
    <author>Valeria Castracane</author>
  </authors>
  <commentList>
    <comment ref="F59" authorId="0">
      <text>
        <r>
          <rPr>
            <b/>
            <sz val="8"/>
            <rFont val="Tahoma"/>
            <family val="2"/>
          </rPr>
          <t xml:space="preserve">Contributo straordinario
</t>
        </r>
        <r>
          <rPr>
            <sz val="8"/>
            <rFont val="Tahoma"/>
            <family val="2"/>
          </rPr>
          <t xml:space="preserve">
</t>
        </r>
      </text>
    </comment>
    <comment ref="G61" authorId="1">
      <text>
        <r>
          <rPr>
            <b/>
            <sz val="9"/>
            <rFont val="Tahoma"/>
            <family val="2"/>
          </rPr>
          <t>Valeria Castracane:</t>
        </r>
        <r>
          <rPr>
            <sz val="9"/>
            <rFont val="Tahoma"/>
            <family val="2"/>
          </rPr>
          <t xml:space="preserve">
contributo straordinario
aggiornato alla legge n. 160 del 7 agosto 2016</t>
        </r>
      </text>
    </comment>
    <comment ref="D75" authorId="0">
      <text>
        <r>
          <rPr>
            <b/>
            <sz val="14"/>
            <rFont val="Tahoma"/>
            <family val="2"/>
          </rPr>
          <t xml:space="preserve">G: Questo importo rappresenta il residuo del l'accantonamento disposto dalla CIPE 50/2013 che si deve esplicitamente citare nella delibera di finanziamento </t>
        </r>
      </text>
    </comment>
    <comment ref="C27" authorId="0">
      <text>
        <r>
          <rPr>
            <sz val="10"/>
            <rFont val="Times New Roman"/>
            <family val="1"/>
          </rPr>
          <t>di cui 49,97 milioni di euro per la realizzazione di interventi (nuove opere e completamenti di opere già finanziate
con precedenti assegnati del CIPE) e 7,45 milioni di euro per progettazione</t>
        </r>
      </text>
    </comment>
    <comment ref="C52" authorId="0">
      <text>
        <r>
          <rPr>
            <b/>
            <sz val="8"/>
            <rFont val="Tahoma"/>
            <family val="2"/>
          </rPr>
          <t xml:space="preserve">Comprensive della quota pari al 2% destinata all'AT
</t>
        </r>
        <r>
          <rPr>
            <sz val="8"/>
            <rFont val="Tahoma"/>
            <family val="2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2"/>
          </rPr>
          <t>contributo straordinario</t>
        </r>
      </text>
    </comment>
    <comment ref="C28" authorId="0">
      <text>
        <r>
          <rPr>
            <b/>
            <sz val="8"/>
            <rFont val="Tahoma"/>
            <family val="2"/>
          </rPr>
          <t>ATER AQ</t>
        </r>
        <r>
          <rPr>
            <sz val="8"/>
            <rFont val="Tahoma"/>
            <family val="2"/>
          </rPr>
          <t xml:space="preserve">
</t>
        </r>
      </text>
    </comment>
    <comment ref="C46" authorId="0">
      <text>
        <r>
          <rPr>
            <b/>
            <sz val="8"/>
            <rFont val="Tahoma"/>
            <family val="2"/>
          </rPr>
          <t>DI CUI 1246000 per AT SMAPT</t>
        </r>
      </text>
    </comment>
    <comment ref="D32" authorId="1">
      <text>
        <r>
          <rPr>
            <b/>
            <sz val="9"/>
            <rFont val="Tahoma"/>
            <family val="2"/>
          </rPr>
          <t>Valeria Castracane:</t>
        </r>
        <r>
          <rPr>
            <sz val="9"/>
            <rFont val="Tahoma"/>
            <family val="2"/>
          </rPr>
          <t xml:space="preserve">
Utiizzo in quota parte dell'accantonamento di 59,16 milioni della CIPE 50/2013. Restano 5.916.000 €
</t>
        </r>
      </text>
    </comment>
    <comment ref="D50" authorId="1">
      <text>
        <r>
          <rPr>
            <b/>
            <sz val="9"/>
            <rFont val="Tahoma"/>
            <family val="2"/>
          </rPr>
          <t>Valeria Castracane:</t>
        </r>
        <r>
          <rPr>
            <sz val="9"/>
            <rFont val="Tahoma"/>
            <family val="2"/>
          </rPr>
          <t xml:space="preserve">
Utilizzo in quota parte dell'accantonamento di 59,160 disposto dalla CIPE 50/2013.Restano 6.337.032 €</t>
        </r>
      </text>
    </comment>
    <comment ref="D51" authorId="1">
      <text>
        <r>
          <rPr>
            <sz val="9"/>
            <rFont val="Tahoma"/>
            <family val="2"/>
          </rPr>
          <t>Valeria Castracane:
Utilizzo in quota parte dell'accantonamento di 59,160 disposto dalla CIPE 50/2013.Restano 6.337.032</t>
        </r>
      </text>
    </comment>
  </commentList>
</comments>
</file>

<file path=xl/comments5.xml><?xml version="1.0" encoding="utf-8"?>
<comments xmlns="http://schemas.openxmlformats.org/spreadsheetml/2006/main">
  <authors>
    <author>Xp Professional Sp2b Italiano</author>
  </authors>
  <commentList>
    <comment ref="F48" authorId="0">
      <text>
        <r>
          <rPr>
            <b/>
            <sz val="8"/>
            <rFont val="Tahoma"/>
            <family val="2"/>
          </rPr>
          <t xml:space="preserve">Contributo straordinario
</t>
        </r>
        <r>
          <rPr>
            <sz val="8"/>
            <rFont val="Tahoma"/>
            <family val="2"/>
          </rPr>
          <t xml:space="preserve">
</t>
        </r>
      </text>
    </comment>
    <comment ref="F67" authorId="0">
      <text>
        <r>
          <rPr>
            <b/>
            <sz val="8"/>
            <rFont val="Tahoma"/>
            <family val="2"/>
          </rPr>
          <t xml:space="preserve">al netto delle risorse di cui al quadroA5 per lo
sviluppo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<sst xmlns="http://schemas.openxmlformats.org/spreadsheetml/2006/main" count="420" uniqueCount="75">
  <si>
    <t>Totale</t>
  </si>
  <si>
    <t>IPOTESI DI COPERTURA
Autorizzazioni di impegno</t>
  </si>
  <si>
    <t>TOTALE</t>
  </si>
  <si>
    <t>D.L. 43/2013</t>
  </si>
  <si>
    <t>art. 7-bis</t>
  </si>
  <si>
    <t>L. Stabilità 2014, n. 147/2013</t>
  </si>
  <si>
    <t>art. 1</t>
  </si>
  <si>
    <t>ann. già assegnata</t>
  </si>
  <si>
    <t>D.L. 133/2014</t>
  </si>
  <si>
    <t>art. 4, c. 8</t>
  </si>
  <si>
    <r>
      <t xml:space="preserve">Stanziamenti complessivi
</t>
    </r>
    <r>
      <rPr>
        <i/>
        <sz val="11"/>
        <rFont val="Arial"/>
        <family val="2"/>
      </rPr>
      <t>Canale diretto</t>
    </r>
    <r>
      <rPr>
        <b/>
        <sz val="11"/>
        <rFont val="Arial"/>
        <family val="2"/>
      </rPr>
      <t xml:space="preserve">
(Euro)</t>
    </r>
  </si>
  <si>
    <t>L. 147/2013 - L. stabilità 2014</t>
  </si>
  <si>
    <t>L. 190/2014 - L. stabilità 2015</t>
  </si>
  <si>
    <t>2015
B)</t>
  </si>
  <si>
    <t>2016
C)</t>
  </si>
  <si>
    <t>2017
D)</t>
  </si>
  <si>
    <t>L. Stabilità 2015, n. 190/2014</t>
  </si>
  <si>
    <t>2018
E)</t>
  </si>
  <si>
    <t>2015
F)</t>
  </si>
  <si>
    <t>2016
G)</t>
  </si>
  <si>
    <t>2017
H)</t>
  </si>
  <si>
    <t>2018
I)</t>
  </si>
  <si>
    <t>D.L. 43/2013 - art. 7bis</t>
  </si>
  <si>
    <t>Quadro D - CALCOLO PLAFOND DA DESTINARE ALLO SVILUPPO EX DL 78/2015 A VALERE SULLE RISORSE ANCORA DA ASSEGNARE 
al 1 ottobre 2015
(4% di C)</t>
  </si>
  <si>
    <t>CIPE 22/2015</t>
  </si>
  <si>
    <t>Quadro A1 - TOTALE RISORSE ASSEGNATE PER LA RICOSTRUZIONE PRIVATA</t>
  </si>
  <si>
    <t>Quadro A2 - TOTALE RISORSE ASSEGNATE PER LA RICOSTRUZIONE PUBBLICA</t>
  </si>
  <si>
    <t>Quadro A3 - TOTALE RISORSE STANZIATE PER LE SPESE OBBLIGATORIE</t>
  </si>
  <si>
    <t>Quadro B - TOTALE RISORSE STANZIATE PER LA RICOSTRUZIONE</t>
  </si>
  <si>
    <t>D.L. 78/2015, art.11, co. 15</t>
  </si>
  <si>
    <t>Quadro A6 - RISORSE DESTINATE PER LEGGE AD ALTRE FINALITà</t>
  </si>
  <si>
    <r>
      <t xml:space="preserve">CIPE 77/2015
</t>
    </r>
    <r>
      <rPr>
        <b/>
        <i/>
        <sz val="10"/>
        <rFont val="Arial"/>
        <family val="2"/>
      </rPr>
      <t>(in corso di reg.)</t>
    </r>
  </si>
  <si>
    <t>CIPE 1/2014</t>
  </si>
  <si>
    <t>CIPE 23/2014</t>
  </si>
  <si>
    <t>CIPE 50/2013</t>
  </si>
  <si>
    <r>
      <t xml:space="preserve">CIPE 78/2015
</t>
    </r>
    <r>
      <rPr>
        <b/>
        <i/>
        <sz val="10"/>
        <rFont val="Arial"/>
        <family val="2"/>
      </rPr>
      <t>(in corso di reg.)</t>
    </r>
  </si>
  <si>
    <r>
      <t xml:space="preserve">Stanziamenti ex DL 43-art. 7bis e relativi utilizzi
</t>
    </r>
    <r>
      <rPr>
        <i/>
        <sz val="16"/>
        <rFont val="Times New Roman"/>
        <family val="1"/>
      </rPr>
      <t>(aggiornato alle delibere CIPE 77 e 78 del 2015, in corso di registrazione presso gli organi di controllo)</t>
    </r>
  </si>
  <si>
    <t>Quadro A4 - TOTALE RISORSE ASSEGNATE PER L'ASSISTENZA TECNICA</t>
  </si>
  <si>
    <r>
      <t xml:space="preserve">Quadro A5 - TETTO MASSIMO RISORSE DA ASSEGNARE ALLO SVILUPPO ex D.L. 78/2015, ART. 11, CO. 12
</t>
    </r>
    <r>
      <rPr>
        <i/>
        <sz val="12"/>
        <rFont val="Arial"/>
        <family val="2"/>
      </rPr>
      <t>(4% Risorse Quadro B)</t>
    </r>
  </si>
  <si>
    <r>
      <t xml:space="preserve">Quadro C - TOTALE RISORSE ANCORA DA ASSEGNARE (C=B-A1-A2-A3-A4-A5-A6)
</t>
    </r>
    <r>
      <rPr>
        <i/>
        <sz val="12"/>
        <rFont val="Arial"/>
        <family val="2"/>
      </rPr>
      <t>(aggiornata alle delibere CIPE 77 e 78 del 2015, in corso di registrazione presso gli organi di controllo)</t>
    </r>
  </si>
  <si>
    <t xml:space="preserve">   L'Aquila</t>
  </si>
  <si>
    <t xml:space="preserve">   Comuni fuori cratere
   (gest. USRC)</t>
  </si>
  <si>
    <t xml:space="preserve">   Altri comuni del cratere
   (gest. USRC)</t>
  </si>
  <si>
    <t>FINALITà</t>
  </si>
  <si>
    <t xml:space="preserve">FABBISOGNO
A) </t>
  </si>
  <si>
    <t>Edilizia Privata(*)</t>
  </si>
  <si>
    <t>(*) Fabbisogno nov. 2015 - mar. 2017 da coprire con ulteriori assegnazioni: istruttorie concluse e ulteriori impegni successivi fino a marzo 2017
Col. H della tab. 1</t>
  </si>
  <si>
    <t>Tab. 2: Ipotesi di copertura del fabbisogno per competenza</t>
  </si>
  <si>
    <t>CIPE 77/2015</t>
  </si>
  <si>
    <t>CIPE 78/2015</t>
  </si>
  <si>
    <t>Righe di controllo quadro C</t>
  </si>
  <si>
    <t xml:space="preserve">L. Stabilità 2015, n. 190/2014 (e 2016 n 208/2015)* </t>
  </si>
  <si>
    <t xml:space="preserve">(*) la legge 208 non stanzia nuovi fondi ma modifica la ripartizione fra le annualità </t>
  </si>
  <si>
    <t>assegnate programmaticamente e da finalizzare</t>
  </si>
  <si>
    <t>CIPE 113/2015</t>
  </si>
  <si>
    <t xml:space="preserve">CIPE 48/2016 </t>
  </si>
  <si>
    <t>CIPE 50/2016</t>
  </si>
  <si>
    <t xml:space="preserve">CIPE 49/2016 </t>
  </si>
  <si>
    <t>DL EELL 2016
aggiornato alla legge n. 160 del 7 agosto 2016 - CIPE 59/2017</t>
  </si>
  <si>
    <t>DL 244 del 2016
art 14, co. 7 e Legge n. 45/2017 - CIPE 59/2017</t>
  </si>
  <si>
    <t>D.L. 78/2015, art.11, co. 15 - CIPE 59/2017</t>
  </si>
  <si>
    <r>
      <t xml:space="preserve">Quadro A5 - RISORSE ASSEGNATE ALLO SVILUPPO ex D.L. 78/2015, ART. 11, CO. 12
</t>
    </r>
    <r>
      <rPr>
        <i/>
        <sz val="12"/>
        <rFont val="Arial"/>
        <family val="2"/>
      </rPr>
      <t>(secondo il criterio del massimo 4% Risorse Quadro B)</t>
    </r>
  </si>
  <si>
    <r>
      <t xml:space="preserve">Quadro A1 - TOTALE RISORSE ASSEGNATE PER LA RICOSTRUZIONE PRIVATA
</t>
    </r>
    <r>
      <rPr>
        <i/>
        <sz val="12"/>
        <rFont val="Arial"/>
        <family val="2"/>
      </rPr>
      <t>(aggiornata alla delibera CIPE 58/2017)</t>
    </r>
  </si>
  <si>
    <r>
      <t xml:space="preserve">Quadro C - TOTALE RISORSE ANCORA DA ASSEGNARE (C=B-A1-A2-A3-A4-A5-A6)
</t>
    </r>
    <r>
      <rPr>
        <i/>
        <sz val="12"/>
        <rFont val="Arial"/>
        <family val="2"/>
      </rPr>
      <t>(Aggiornato alle delibere CIPE 58/2017, 60/2017, 69/2017, 70/2017)</t>
    </r>
  </si>
  <si>
    <t xml:space="preserve">CIPE 58/2017 </t>
  </si>
  <si>
    <t xml:space="preserve">CIPE 60/2017 </t>
  </si>
  <si>
    <r>
      <t xml:space="preserve">Stanziamenti ex DL 43-art. 7bis e relativi utilizzi
</t>
    </r>
    <r>
      <rPr>
        <i/>
        <sz val="16"/>
        <rFont val="Times New Roman"/>
        <family val="1"/>
      </rPr>
      <t>(aggiornato alle delibere CIPE 58/2017, 59/2017, 60/2017, 69/2017, 70/2017 )</t>
    </r>
  </si>
  <si>
    <t>CIPE 69/2017</t>
  </si>
  <si>
    <t xml:space="preserve">CIPE 70/2017 </t>
  </si>
  <si>
    <t>CIPE 70/2017 assegnate programmaticamente al Programma Restart (Sviluppo)</t>
  </si>
  <si>
    <t>(*) Fabbisogno calcolato per 24 mesi, da coprire con future assegnazioni</t>
  </si>
  <si>
    <t>D.L. 43/2013 - art. 7bis come rifinanziato dalla L. 190/2014 tabella E</t>
  </si>
  <si>
    <r>
      <t xml:space="preserve">FABBISOGNO luglio 2018-giugno 2020 </t>
    </r>
    <r>
      <rPr>
        <sz val="10"/>
        <color indexed="8"/>
        <rFont val="Arial"/>
        <family val="2"/>
      </rPr>
      <t xml:space="preserve">(colonna H di tabella 1)
</t>
    </r>
  </si>
  <si>
    <t>FINALITA'</t>
  </si>
  <si>
    <r>
      <t xml:space="preserve">Tab. 2: Proposta d'assegnazione/autorizzazione d'impegno di ulteriori risorse al fine di garantire la prosecuzione degli interventi
</t>
    </r>
    <r>
      <rPr>
        <sz val="14"/>
        <color indexed="8"/>
        <rFont val="Times New Roman"/>
        <family val="1"/>
      </rPr>
      <t>(periodo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luglio 2018 - giugno 2020)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</si>
</sst>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&quot;£&quot;\ * #,##0.0_-;\-&quot;£&quot;\ * #,##0.0_-;_-&quot;£&quot;\ * &quot;-&quot;??_-;_-@_-"/>
    <numFmt numFmtId="179" formatCode="_-* #,##0_-;\-* #,##0_-;_-* &quot;-&quot;??_-;_-@_-"/>
    <numFmt numFmtId="180" formatCode="#,##0_ ;\-#,##0\ "/>
    <numFmt numFmtId="181" formatCode="#,##0.000"/>
    <numFmt numFmtId="182" formatCode="#,##0.0"/>
    <numFmt numFmtId="183" formatCode="0.0%"/>
    <numFmt numFmtId="184" formatCode="0.0"/>
    <numFmt numFmtId="185" formatCode="0.00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#,##0.0000"/>
    <numFmt numFmtId="195" formatCode="#,##0.00000"/>
    <numFmt numFmtId="196" formatCode="#,##0.000000"/>
    <numFmt numFmtId="197" formatCode="&quot;Attivo&quot;;&quot;Attivo&quot;;&quot;Inattivo&quot;"/>
    <numFmt numFmtId="198" formatCode="_-* #,##0.0_-;\-* #,##0.0_-;_-* &quot;-&quot;??_-;_-@_-"/>
    <numFmt numFmtId="199" formatCode="#,##0.00_ ;\-#,##0.00\ "/>
    <numFmt numFmtId="200" formatCode="#,##0.00;[Red]#,##0.00"/>
    <numFmt numFmtId="201" formatCode="#,##0.0000000"/>
    <numFmt numFmtId="202" formatCode="[$-410]dddd\ d\ mmmm\ yyyy"/>
    <numFmt numFmtId="203" formatCode="hh\.mm\.ss"/>
    <numFmt numFmtId="204" formatCode="[$-809]dd\ mmmm\ yyyy"/>
    <numFmt numFmtId="205" formatCode="0.0000"/>
    <numFmt numFmtId="206" formatCode="0.00000"/>
    <numFmt numFmtId="207" formatCode="0.000000"/>
    <numFmt numFmtId="208" formatCode="#,##0.00\ &quot;€&quot;"/>
    <numFmt numFmtId="209" formatCode="_-&quot;£&quot;* #,##0.0_-;\-&quot;£&quot;* #,##0.0_-;_-&quot;£&quot;* &quot;-&quot;??_-;_-@_-"/>
    <numFmt numFmtId="210" formatCode="_-&quot;£&quot;* #,##0_-;\-&quot;£&quot;* #,##0_-;_-&quot;£&quot;* &quot;-&quot;??_-;_-@_-"/>
    <numFmt numFmtId="211" formatCode="&quot;€&quot;\ 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b/>
      <sz val="14"/>
      <name val="Tahoma"/>
      <family val="2"/>
    </font>
    <font>
      <sz val="10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77" fontId="1" fillId="0" borderId="0" applyFont="0" applyFill="0" applyBorder="0" applyAlignment="0" applyProtection="0"/>
    <xf numFmtId="0" fontId="5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30" borderId="4" applyNumberFormat="0" applyFont="0" applyAlignment="0" applyProtection="0"/>
    <xf numFmtId="0" fontId="54" fillId="20" borderId="5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9" fillId="0" borderId="0" xfId="52" applyFont="1" applyAlignment="1">
      <alignment vertical="center" wrapText="1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13" fillId="0" borderId="0" xfId="52" applyFont="1" applyAlignment="1">
      <alignment horizontal="left" vertical="center" wrapText="1"/>
      <protection/>
    </xf>
    <xf numFmtId="0" fontId="13" fillId="0" borderId="0" xfId="52" applyFont="1" applyAlignment="1">
      <alignment vertical="center" wrapText="1"/>
      <protection/>
    </xf>
    <xf numFmtId="0" fontId="12" fillId="0" borderId="10" xfId="52" applyFont="1" applyBorder="1" applyAlignment="1">
      <alignment horizontal="left" vertical="center" wrapText="1"/>
      <protection/>
    </xf>
    <xf numFmtId="0" fontId="12" fillId="0" borderId="11" xfId="52" applyFont="1" applyBorder="1" applyAlignment="1">
      <alignment horizontal="left" vertical="center" wrapText="1"/>
      <protection/>
    </xf>
    <xf numFmtId="4" fontId="9" fillId="0" borderId="10" xfId="49" applyNumberFormat="1" applyFont="1" applyFill="1" applyBorder="1" applyAlignment="1" quotePrefix="1">
      <alignment horizontal="right" vertical="center" wrapText="1"/>
    </xf>
    <xf numFmtId="0" fontId="9" fillId="0" borderId="0" xfId="52" applyFont="1" applyAlignment="1">
      <alignment horizontal="right" vertical="center" wrapText="1"/>
      <protection/>
    </xf>
    <xf numFmtId="4" fontId="12" fillId="0" borderId="10" xfId="52" applyNumberFormat="1" applyFont="1" applyBorder="1" applyAlignment="1">
      <alignment horizontal="right" vertical="center" wrapText="1"/>
      <protection/>
    </xf>
    <xf numFmtId="4" fontId="12" fillId="33" borderId="10" xfId="49" applyNumberFormat="1" applyFont="1" applyFill="1" applyBorder="1" applyAlignment="1">
      <alignment horizontal="right" vertical="center" wrapText="1"/>
    </xf>
    <xf numFmtId="4" fontId="12" fillId="33" borderId="10" xfId="52" applyNumberFormat="1" applyFont="1" applyFill="1" applyBorder="1" applyAlignment="1">
      <alignment horizontal="right" vertical="center" wrapText="1"/>
      <protection/>
    </xf>
    <xf numFmtId="0" fontId="12" fillId="0" borderId="11" xfId="52" applyFont="1" applyBorder="1" applyAlignment="1">
      <alignment vertical="center" wrapText="1"/>
      <protection/>
    </xf>
    <xf numFmtId="4" fontId="9" fillId="0" borderId="0" xfId="52" applyNumberFormat="1" applyFont="1" applyAlignment="1">
      <alignment vertical="center" wrapText="1"/>
      <protection/>
    </xf>
    <xf numFmtId="4" fontId="9" fillId="0" borderId="0" xfId="49" applyNumberFormat="1" applyFont="1" applyFill="1" applyBorder="1" applyAlignment="1" quotePrefix="1">
      <alignment horizontal="right" vertical="center" wrapText="1"/>
    </xf>
    <xf numFmtId="3" fontId="2" fillId="0" borderId="0" xfId="0" applyNumberFormat="1" applyFont="1" applyAlignment="1">
      <alignment vertical="center"/>
    </xf>
    <xf numFmtId="3" fontId="2" fillId="0" borderId="12" xfId="0" applyNumberFormat="1" applyFont="1" applyFill="1" applyBorder="1" applyAlignment="1" quotePrefix="1">
      <alignment vertical="center" wrapText="1"/>
    </xf>
    <xf numFmtId="3" fontId="14" fillId="33" borderId="10" xfId="0" applyNumberFormat="1" applyFont="1" applyFill="1" applyBorder="1" applyAlignment="1">
      <alignment vertical="center"/>
    </xf>
    <xf numFmtId="0" fontId="12" fillId="34" borderId="10" xfId="52" applyFont="1" applyFill="1" applyBorder="1" applyAlignment="1">
      <alignment horizontal="center" vertical="center" wrapText="1"/>
      <protection/>
    </xf>
    <xf numFmtId="4" fontId="12" fillId="34" borderId="10" xfId="49" applyNumberFormat="1" applyFont="1" applyFill="1" applyBorder="1" applyAlignment="1">
      <alignment horizontal="right" vertical="center" wrapText="1"/>
    </xf>
    <xf numFmtId="4" fontId="12" fillId="34" borderId="10" xfId="52" applyNumberFormat="1" applyFont="1" applyFill="1" applyBorder="1" applyAlignment="1">
      <alignment horizontal="right" vertical="center" wrapText="1"/>
      <protection/>
    </xf>
    <xf numFmtId="179" fontId="12" fillId="0" borderId="13" xfId="49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12" fillId="0" borderId="11" xfId="52" applyFont="1" applyBorder="1" applyAlignment="1">
      <alignment horizontal="center" vertical="center" wrapText="1"/>
      <protection/>
    </xf>
    <xf numFmtId="179" fontId="12" fillId="0" borderId="13" xfId="49" applyNumberFormat="1" applyFont="1" applyFill="1" applyBorder="1" applyAlignment="1">
      <alignment vertical="center" wrapText="1"/>
    </xf>
    <xf numFmtId="179" fontId="12" fillId="0" borderId="10" xfId="49" applyNumberFormat="1" applyFont="1" applyFill="1" applyBorder="1" applyAlignment="1">
      <alignment vertical="center" wrapText="1"/>
    </xf>
    <xf numFmtId="0" fontId="12" fillId="0" borderId="10" xfId="50" applyNumberFormat="1" applyFont="1" applyBorder="1" applyAlignment="1">
      <alignment horizontal="left" vertical="center" wrapText="1"/>
    </xf>
    <xf numFmtId="4" fontId="12" fillId="36" borderId="10" xfId="52" applyNumberFormat="1" applyFont="1" applyFill="1" applyBorder="1" applyAlignment="1">
      <alignment horizontal="right" vertical="center" wrapText="1"/>
      <protection/>
    </xf>
    <xf numFmtId="0" fontId="12" fillId="0" borderId="10" xfId="49" applyNumberFormat="1" applyFont="1" applyFill="1" applyBorder="1" applyAlignment="1">
      <alignment vertical="center" wrapText="1"/>
    </xf>
    <xf numFmtId="4" fontId="12" fillId="0" borderId="10" xfId="52" applyNumberFormat="1" applyFont="1" applyFill="1" applyBorder="1" applyAlignment="1">
      <alignment horizontal="right" vertical="center" wrapText="1"/>
      <protection/>
    </xf>
    <xf numFmtId="4" fontId="16" fillId="0" borderId="10" xfId="49" applyNumberFormat="1" applyFont="1" applyFill="1" applyBorder="1" applyAlignment="1">
      <alignment horizontal="right" vertical="center" wrapText="1"/>
    </xf>
    <xf numFmtId="4" fontId="16" fillId="33" borderId="10" xfId="49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3" fontId="14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horizontal="left" vertical="center" wrapText="1"/>
    </xf>
    <xf numFmtId="3" fontId="14" fillId="37" borderId="10" xfId="0" applyNumberFormat="1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center" vertical="center"/>
    </xf>
    <xf numFmtId="3" fontId="14" fillId="34" borderId="10" xfId="0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vertical="center"/>
    </xf>
    <xf numFmtId="0" fontId="9" fillId="0" borderId="0" xfId="52" applyFont="1" applyAlignment="1">
      <alignment horizontal="left" vertical="center" wrapText="1"/>
      <protection/>
    </xf>
    <xf numFmtId="4" fontId="9" fillId="0" borderId="0" xfId="52" applyNumberFormat="1" applyFont="1" applyAlignment="1">
      <alignment horizontal="left" vertical="center" wrapText="1"/>
      <protection/>
    </xf>
    <xf numFmtId="4" fontId="13" fillId="0" borderId="0" xfId="52" applyNumberFormat="1" applyFont="1" applyAlignment="1">
      <alignment horizontal="left" vertical="center" wrapText="1"/>
      <protection/>
    </xf>
    <xf numFmtId="0" fontId="12" fillId="0" borderId="13" xfId="52" applyFont="1" applyBorder="1" applyAlignment="1">
      <alignment vertical="center" wrapText="1"/>
      <protection/>
    </xf>
    <xf numFmtId="4" fontId="9" fillId="0" borderId="0" xfId="52" applyNumberFormat="1" applyFont="1" applyAlignment="1">
      <alignment horizontal="right" vertical="center" wrapText="1"/>
      <protection/>
    </xf>
    <xf numFmtId="4" fontId="9" fillId="38" borderId="10" xfId="49" applyNumberFormat="1" applyFont="1" applyFill="1" applyBorder="1" applyAlignment="1" quotePrefix="1">
      <alignment horizontal="right" vertical="center" wrapText="1"/>
    </xf>
    <xf numFmtId="43" fontId="9" fillId="0" borderId="0" xfId="46" applyFont="1" applyAlignment="1">
      <alignment vertical="center" wrapText="1"/>
    </xf>
    <xf numFmtId="179" fontId="12" fillId="0" borderId="14" xfId="49" applyNumberFormat="1" applyFont="1" applyFill="1" applyBorder="1" applyAlignment="1">
      <alignment horizontal="center" vertical="center" wrapText="1"/>
    </xf>
    <xf numFmtId="0" fontId="16" fillId="0" borderId="15" xfId="49" applyNumberFormat="1" applyFont="1" applyFill="1" applyBorder="1" applyAlignment="1">
      <alignment vertical="center" wrapText="1"/>
    </xf>
    <xf numFmtId="0" fontId="12" fillId="0" borderId="15" xfId="49" applyNumberFormat="1" applyFont="1" applyFill="1" applyBorder="1" applyAlignment="1">
      <alignment vertical="center" wrapText="1"/>
    </xf>
    <xf numFmtId="4" fontId="9" fillId="38" borderId="11" xfId="49" applyNumberFormat="1" applyFont="1" applyFill="1" applyBorder="1" applyAlignment="1" quotePrefix="1">
      <alignment horizontal="right" vertical="center" wrapText="1"/>
    </xf>
    <xf numFmtId="0" fontId="12" fillId="38" borderId="11" xfId="49" applyNumberFormat="1" applyFont="1" applyFill="1" applyBorder="1" applyAlignment="1">
      <alignment vertical="center" wrapText="1"/>
    </xf>
    <xf numFmtId="4" fontId="12" fillId="38" borderId="10" xfId="49" applyNumberFormat="1" applyFont="1" applyFill="1" applyBorder="1" applyAlignment="1">
      <alignment horizontal="right" vertical="center" wrapText="1"/>
    </xf>
    <xf numFmtId="4" fontId="9" fillId="0" borderId="10" xfId="52" applyNumberFormat="1" applyFont="1" applyBorder="1" applyAlignment="1">
      <alignment vertical="center" wrapText="1"/>
      <protection/>
    </xf>
    <xf numFmtId="4" fontId="9" fillId="38" borderId="10" xfId="52" applyNumberFormat="1" applyFont="1" applyFill="1" applyBorder="1" applyAlignment="1">
      <alignment vertical="center" wrapText="1"/>
      <protection/>
    </xf>
    <xf numFmtId="0" fontId="9" fillId="38" borderId="10" xfId="52" applyFont="1" applyFill="1" applyBorder="1" applyAlignment="1">
      <alignment vertical="center" wrapText="1"/>
      <protection/>
    </xf>
    <xf numFmtId="43" fontId="9" fillId="0" borderId="0" xfId="46" applyFont="1" applyAlignment="1">
      <alignment horizontal="right" vertical="center" wrapText="1"/>
    </xf>
    <xf numFmtId="4" fontId="12" fillId="0" borderId="10" xfId="49" applyNumberFormat="1" applyFont="1" applyFill="1" applyBorder="1" applyAlignment="1" quotePrefix="1">
      <alignment horizontal="right" vertical="center" wrapText="1"/>
    </xf>
    <xf numFmtId="0" fontId="12" fillId="0" borderId="0" xfId="52" applyFont="1" applyAlignment="1">
      <alignment vertical="center" wrapText="1"/>
      <protection/>
    </xf>
    <xf numFmtId="0" fontId="12" fillId="0" borderId="0" xfId="52" applyFont="1" applyAlignment="1">
      <alignment horizontal="right" vertical="center" wrapText="1"/>
      <protection/>
    </xf>
    <xf numFmtId="179" fontId="12" fillId="38" borderId="16" xfId="49" applyNumberFormat="1" applyFont="1" applyFill="1" applyBorder="1" applyAlignment="1">
      <alignment horizontal="center" vertical="center" wrapText="1"/>
    </xf>
    <xf numFmtId="179" fontId="12" fillId="0" borderId="15" xfId="49" applyNumberFormat="1" applyFont="1" applyFill="1" applyBorder="1" applyAlignment="1">
      <alignment vertical="center" wrapText="1"/>
    </xf>
    <xf numFmtId="0" fontId="12" fillId="38" borderId="15" xfId="49" applyNumberFormat="1" applyFont="1" applyFill="1" applyBorder="1" applyAlignment="1">
      <alignment vertical="center" wrapText="1"/>
    </xf>
    <xf numFmtId="177" fontId="14" fillId="37" borderId="10" xfId="67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3" fontId="14" fillId="0" borderId="10" xfId="46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3" fontId="2" fillId="0" borderId="10" xfId="46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6" fillId="0" borderId="13" xfId="52" applyFont="1" applyFill="1" applyBorder="1" applyAlignment="1">
      <alignment horizontal="center" vertical="center" wrapText="1"/>
      <protection/>
    </xf>
    <xf numFmtId="0" fontId="16" fillId="0" borderId="15" xfId="52" applyFont="1" applyFill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17" xfId="52" applyFont="1" applyBorder="1" applyAlignment="1">
      <alignment horizontal="center" vertical="center" wrapText="1"/>
      <protection/>
    </xf>
    <xf numFmtId="0" fontId="17" fillId="0" borderId="18" xfId="52" applyFont="1" applyBorder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0" fontId="15" fillId="33" borderId="13" xfId="52" applyFont="1" applyFill="1" applyBorder="1" applyAlignment="1">
      <alignment horizontal="center" vertical="center" wrapText="1"/>
      <protection/>
    </xf>
    <xf numFmtId="0" fontId="15" fillId="33" borderId="19" xfId="52" applyFont="1" applyFill="1" applyBorder="1" applyAlignment="1">
      <alignment horizontal="center" vertical="center" wrapText="1"/>
      <protection/>
    </xf>
    <xf numFmtId="0" fontId="15" fillId="33" borderId="15" xfId="52" applyFont="1" applyFill="1" applyBorder="1" applyAlignment="1">
      <alignment horizontal="center" vertical="center" wrapText="1"/>
      <protection/>
    </xf>
    <xf numFmtId="0" fontId="12" fillId="0" borderId="20" xfId="52" applyFont="1" applyBorder="1" applyAlignment="1">
      <alignment horizontal="center" vertical="center" wrapText="1"/>
      <protection/>
    </xf>
    <xf numFmtId="0" fontId="12" fillId="0" borderId="21" xfId="52" applyFont="1" applyBorder="1" applyAlignment="1">
      <alignment horizontal="center" vertical="center" wrapText="1"/>
      <protection/>
    </xf>
    <xf numFmtId="0" fontId="12" fillId="0" borderId="22" xfId="52" applyFont="1" applyBorder="1" applyAlignment="1">
      <alignment horizontal="center" vertical="center" wrapText="1"/>
      <protection/>
    </xf>
    <xf numFmtId="179" fontId="12" fillId="0" borderId="11" xfId="49" applyNumberFormat="1" applyFont="1" applyFill="1" applyBorder="1" applyAlignment="1">
      <alignment horizontal="center" vertical="center" wrapText="1"/>
    </xf>
    <xf numFmtId="179" fontId="12" fillId="0" borderId="23" xfId="49" applyNumberFormat="1" applyFont="1" applyFill="1" applyBorder="1" applyAlignment="1">
      <alignment horizontal="center" vertical="center" wrapText="1"/>
    </xf>
    <xf numFmtId="0" fontId="12" fillId="0" borderId="10" xfId="52" applyFont="1" applyBorder="1" applyAlignment="1">
      <alignment horizontal="center" vertical="center" wrapText="1"/>
      <protection/>
    </xf>
    <xf numFmtId="179" fontId="12" fillId="0" borderId="13" xfId="49" applyNumberFormat="1" applyFont="1" applyFill="1" applyBorder="1" applyAlignment="1">
      <alignment horizontal="center" vertical="center" wrapText="1"/>
    </xf>
    <xf numFmtId="179" fontId="12" fillId="0" borderId="15" xfId="49" applyNumberFormat="1" applyFont="1" applyFill="1" applyBorder="1" applyAlignment="1">
      <alignment horizontal="center" vertical="center" wrapText="1"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23" xfId="52" applyFont="1" applyBorder="1" applyAlignment="1">
      <alignment horizontal="center" vertical="center" wrapText="1"/>
      <protection/>
    </xf>
    <xf numFmtId="0" fontId="12" fillId="0" borderId="14" xfId="52" applyFont="1" applyBorder="1" applyAlignment="1">
      <alignment horizontal="center" vertical="center" wrapText="1"/>
      <protection/>
    </xf>
    <xf numFmtId="0" fontId="12" fillId="0" borderId="13" xfId="52" applyFont="1" applyBorder="1" applyAlignment="1">
      <alignment horizontal="center" vertical="center" wrapText="1"/>
      <protection/>
    </xf>
    <xf numFmtId="0" fontId="12" fillId="0" borderId="15" xfId="52" applyFont="1" applyBorder="1" applyAlignment="1">
      <alignment horizontal="center" vertical="center" wrapText="1"/>
      <protection/>
    </xf>
    <xf numFmtId="179" fontId="12" fillId="0" borderId="16" xfId="49" applyNumberFormat="1" applyFont="1" applyFill="1" applyBorder="1" applyAlignment="1">
      <alignment horizontal="center" vertical="center" wrapText="1"/>
    </xf>
    <xf numFmtId="179" fontId="12" fillId="0" borderId="20" xfId="49" applyNumberFormat="1" applyFont="1" applyFill="1" applyBorder="1" applyAlignment="1">
      <alignment horizontal="center" vertical="center" wrapText="1"/>
    </xf>
    <xf numFmtId="0" fontId="12" fillId="0" borderId="19" xfId="52" applyFont="1" applyBorder="1" applyAlignment="1">
      <alignment horizontal="center" vertical="center" wrapText="1"/>
      <protection/>
    </xf>
    <xf numFmtId="0" fontId="15" fillId="34" borderId="13" xfId="52" applyFont="1" applyFill="1" applyBorder="1" applyAlignment="1">
      <alignment horizontal="center" vertical="center" wrapText="1"/>
      <protection/>
    </xf>
    <xf numFmtId="0" fontId="15" fillId="34" borderId="19" xfId="52" applyFont="1" applyFill="1" applyBorder="1" applyAlignment="1">
      <alignment horizontal="center" vertical="center" wrapText="1"/>
      <protection/>
    </xf>
    <xf numFmtId="0" fontId="15" fillId="34" borderId="15" xfId="52" applyFont="1" applyFill="1" applyBorder="1" applyAlignment="1">
      <alignment horizontal="center" vertical="center" wrapText="1"/>
      <protection/>
    </xf>
    <xf numFmtId="0" fontId="11" fillId="34" borderId="10" xfId="52" applyFont="1" applyFill="1" applyBorder="1" applyAlignment="1">
      <alignment horizontal="center" vertical="center" wrapText="1"/>
      <protection/>
    </xf>
    <xf numFmtId="0" fontId="29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24" xfId="52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12" fillId="38" borderId="11" xfId="52" applyFont="1" applyFill="1" applyBorder="1" applyAlignment="1">
      <alignment horizontal="left" vertical="center" wrapText="1"/>
      <protection/>
    </xf>
    <xf numFmtId="0" fontId="12" fillId="38" borderId="23" xfId="52" applyFont="1" applyFill="1" applyBorder="1" applyAlignment="1">
      <alignment horizontal="left" vertical="center" wrapText="1"/>
      <protection/>
    </xf>
    <xf numFmtId="0" fontId="29" fillId="38" borderId="14" xfId="0" applyFont="1" applyFill="1" applyBorder="1" applyAlignment="1">
      <alignment horizontal="left" vertical="center" wrapText="1"/>
    </xf>
    <xf numFmtId="0" fontId="12" fillId="0" borderId="11" xfId="52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11" fillId="33" borderId="11" xfId="52" applyFont="1" applyFill="1" applyBorder="1" applyAlignment="1">
      <alignment horizontal="center" vertical="center" wrapText="1"/>
      <protection/>
    </xf>
    <xf numFmtId="0" fontId="16" fillId="0" borderId="17" xfId="52" applyFont="1" applyFill="1" applyBorder="1" applyAlignment="1">
      <alignment horizontal="center" vertical="center" wrapText="1"/>
      <protection/>
    </xf>
    <xf numFmtId="0" fontId="26" fillId="0" borderId="0" xfId="52" applyFont="1" applyAlignment="1">
      <alignment vertical="center" wrapText="1"/>
      <protection/>
    </xf>
    <xf numFmtId="0" fontId="30" fillId="0" borderId="0" xfId="0" applyFont="1" applyAlignment="1">
      <alignment vertical="center" wrapText="1"/>
    </xf>
    <xf numFmtId="179" fontId="12" fillId="0" borderId="10" xfId="49" applyNumberFormat="1" applyFont="1" applyFill="1" applyBorder="1" applyAlignment="1">
      <alignment horizontal="center" vertical="center" wrapText="1"/>
    </xf>
    <xf numFmtId="0" fontId="12" fillId="38" borderId="11" xfId="52" applyFont="1" applyFill="1" applyBorder="1" applyAlignment="1">
      <alignment horizontal="center" vertical="center" wrapText="1"/>
      <protection/>
    </xf>
    <xf numFmtId="0" fontId="12" fillId="38" borderId="23" xfId="52" applyFont="1" applyFill="1" applyBorder="1" applyAlignment="1">
      <alignment horizontal="center" vertical="center" wrapText="1"/>
      <protection/>
    </xf>
    <xf numFmtId="0" fontId="12" fillId="38" borderId="14" xfId="52" applyFont="1" applyFill="1" applyBorder="1" applyAlignment="1">
      <alignment horizontal="center" vertical="center" wrapText="1"/>
      <protection/>
    </xf>
    <xf numFmtId="0" fontId="12" fillId="0" borderId="25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179" fontId="12" fillId="0" borderId="14" xfId="49" applyNumberFormat="1" applyFont="1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left" vertical="center"/>
    </xf>
    <xf numFmtId="3" fontId="22" fillId="0" borderId="0" xfId="0" applyNumberFormat="1" applyFont="1" applyAlignment="1">
      <alignment horizontal="justify" vertical="center" wrapText="1"/>
    </xf>
    <xf numFmtId="3" fontId="22" fillId="0" borderId="0" xfId="0" applyNumberFormat="1" applyFont="1" applyAlignment="1">
      <alignment horizontal="justify" vertical="center"/>
    </xf>
    <xf numFmtId="3" fontId="6" fillId="0" borderId="18" xfId="0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37" borderId="11" xfId="0" applyNumberFormat="1" applyFont="1" applyFill="1" applyBorder="1" applyAlignment="1">
      <alignment horizontal="center" vertical="center" wrapText="1"/>
    </xf>
    <xf numFmtId="3" fontId="3" fillId="37" borderId="23" xfId="0" applyNumberFormat="1" applyFont="1" applyFill="1" applyBorder="1" applyAlignment="1">
      <alignment horizontal="center" vertical="center" wrapText="1"/>
    </xf>
    <xf numFmtId="3" fontId="3" fillId="37" borderId="14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 wrapText="1"/>
    </xf>
    <xf numFmtId="3" fontId="3" fillId="34" borderId="19" xfId="0" applyNumberFormat="1" applyFont="1" applyFill="1" applyBorder="1" applyAlignment="1">
      <alignment horizontal="center" vertical="center" wrapText="1"/>
    </xf>
    <xf numFmtId="3" fontId="3" fillId="34" borderId="15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left" vertical="center" wrapText="1"/>
    </xf>
    <xf numFmtId="3" fontId="9" fillId="0" borderId="25" xfId="0" applyNumberFormat="1" applyFont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Migliaia 3" xfId="49"/>
    <cellStyle name="Migliaia 4" xfId="50"/>
    <cellStyle name="Neutrale" xfId="51"/>
    <cellStyle name="Normale 2" xfId="52"/>
    <cellStyle name="Normale 2 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  <cellStyle name="Valuta 2" xfId="69"/>
    <cellStyle name="Valut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quilaDrive-2015-06-10\Monitoraggio%20e%20Programmazione\Assegnazioni%20CIPE\2015-09-28%20-%20Bozza%20Delibera%20CIPE%202015%20-%20Privata%20II\Inviata%20a%20SS%20De%20Micheli\Prop%20SMAPT-%20CIPE%20Priv%20%20e%20AT%20al%20SS%20De%20Micheli%20-%20Tab%20A%20Tab1%20e%20tab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quilaDrive-2015-06-10\Monitoraggio%20e%20Programmazione\Monitoraggio\2015-08-31%20-%20Monitoraggio\Nuova%20delibera%20CIPE%20-%20%20Privata%20-%20monit%20al%20%2030-08-2015%20-%20proiezioni%20cassa%20-%20mar%202017%20-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z-utilizzi DL43"/>
      <sheetName val="Stanz-utilizzi DL43 - NuovaAss"/>
      <sheetName val="CIPETab2-Priv-AT"/>
      <sheetName val="Tabella A"/>
      <sheetName val="CIPETab1"/>
      <sheetName val="CIPETab2"/>
    </sheetNames>
    <sheetDataSet>
      <sheetData sheetId="5">
        <row r="8">
          <cell r="F8">
            <v>186918968</v>
          </cell>
          <cell r="J8">
            <v>730277643.655961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segnazioniC"/>
      <sheetName val="TrasferimentiC"/>
      <sheetName val="AssegnazioniFC"/>
      <sheetName val="TrasferimentiFC"/>
      <sheetName val="CIPETab1"/>
      <sheetName val="CIPETab2"/>
      <sheetName val="Tab3AssegnazioniPrivata"/>
      <sheetName val="Tab3aNuoveAssegnazioniPrivata"/>
      <sheetName val="ProiezioniCassa_26nov2014"/>
      <sheetName val="CIPETab1b_AutCoperture"/>
      <sheetName val="Foglio1"/>
    </sheetNames>
    <sheetDataSet>
      <sheetData sheetId="4">
        <row r="4">
          <cell r="M4">
            <v>706544709.49999</v>
          </cell>
        </row>
        <row r="6">
          <cell r="M6">
            <v>341183154.5241661</v>
          </cell>
        </row>
        <row r="65">
          <cell r="M65">
            <v>29269010.861804955</v>
          </cell>
        </row>
      </sheetData>
      <sheetData sheetId="7">
        <row r="10">
          <cell r="H10">
            <v>421032</v>
          </cell>
          <cell r="J10">
            <v>114062442</v>
          </cell>
        </row>
        <row r="14">
          <cell r="H14">
            <v>5512788.900000021</v>
          </cell>
        </row>
        <row r="17">
          <cell r="I17">
            <v>150000000</v>
          </cell>
          <cell r="J17">
            <v>432682004.26998997</v>
          </cell>
        </row>
        <row r="34">
          <cell r="J34">
            <v>67236326</v>
          </cell>
        </row>
        <row r="39">
          <cell r="J39">
            <v>273946828.5241661</v>
          </cell>
        </row>
        <row r="55">
          <cell r="J55">
            <v>5620200</v>
          </cell>
        </row>
        <row r="60">
          <cell r="J60">
            <v>23648810.861804955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84"/>
  <sheetViews>
    <sheetView view="pageBreakPreview" zoomScale="80" zoomScaleNormal="80" zoomScaleSheetLayoutView="80" workbookViewId="0" topLeftCell="A1">
      <pane xSplit="3" ySplit="3" topLeftCell="D5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66" sqref="G66"/>
    </sheetView>
  </sheetViews>
  <sheetFormatPr defaultColWidth="11.421875" defaultRowHeight="15"/>
  <cols>
    <col min="1" max="1" width="18.28125" style="1" customWidth="1"/>
    <col min="2" max="2" width="14.28125" style="1" customWidth="1"/>
    <col min="3" max="3" width="17.8515625" style="3" customWidth="1"/>
    <col min="4" max="4" width="20.00390625" style="3" customWidth="1"/>
    <col min="5" max="5" width="18.00390625" style="4" customWidth="1"/>
    <col min="6" max="11" width="18.00390625" style="1" customWidth="1"/>
    <col min="12" max="12" width="11.421875" style="1" customWidth="1"/>
    <col min="13" max="13" width="14.8515625" style="1" bestFit="1" customWidth="1"/>
    <col min="14" max="16384" width="11.421875" style="1" customWidth="1"/>
  </cols>
  <sheetData>
    <row r="1" spans="1:11" ht="58.5" customHeight="1">
      <c r="A1" s="80" t="s">
        <v>36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7" customHeight="1">
      <c r="A2" s="81" t="s">
        <v>10</v>
      </c>
      <c r="B2" s="81"/>
      <c r="C2" s="81"/>
      <c r="D2" s="82" t="s">
        <v>25</v>
      </c>
      <c r="E2" s="83"/>
      <c r="F2" s="83"/>
      <c r="G2" s="83"/>
      <c r="H2" s="83"/>
      <c r="I2" s="83"/>
      <c r="J2" s="83"/>
      <c r="K2" s="84"/>
    </row>
    <row r="3" spans="1:11" ht="24" customHeight="1">
      <c r="A3" s="81"/>
      <c r="B3" s="81"/>
      <c r="C3" s="81"/>
      <c r="D3" s="2" t="s">
        <v>2</v>
      </c>
      <c r="E3" s="2">
        <v>2014</v>
      </c>
      <c r="F3" s="2">
        <v>2015</v>
      </c>
      <c r="G3" s="2">
        <v>2016</v>
      </c>
      <c r="H3" s="2">
        <v>2017</v>
      </c>
      <c r="I3" s="2">
        <v>2018</v>
      </c>
      <c r="J3" s="2">
        <v>2019</v>
      </c>
      <c r="K3" s="2">
        <v>2020</v>
      </c>
    </row>
    <row r="4" spans="1:11" ht="24" customHeight="1">
      <c r="A4" s="85" t="s">
        <v>3</v>
      </c>
      <c r="B4" s="88" t="s">
        <v>4</v>
      </c>
      <c r="C4" s="28" t="s">
        <v>34</v>
      </c>
      <c r="D4" s="10">
        <f>SUM(E4:K4)</f>
        <v>114483474</v>
      </c>
      <c r="E4" s="7">
        <v>114483474</v>
      </c>
      <c r="F4" s="7"/>
      <c r="G4" s="7"/>
      <c r="I4" s="7"/>
      <c r="J4" s="7"/>
      <c r="K4" s="7"/>
    </row>
    <row r="5" spans="1:11" ht="24" customHeight="1">
      <c r="A5" s="86"/>
      <c r="B5" s="89"/>
      <c r="C5" s="28" t="s">
        <v>32</v>
      </c>
      <c r="D5" s="10">
        <f aca="true" t="shared" si="0" ref="D5:D14">SUM(E5:K5)</f>
        <v>240207348</v>
      </c>
      <c r="E5" s="7">
        <v>5620200</v>
      </c>
      <c r="F5" s="7">
        <v>120103674</v>
      </c>
      <c r="G5" s="7">
        <v>114483474</v>
      </c>
      <c r="H5" s="7"/>
      <c r="I5" s="7"/>
      <c r="J5" s="7"/>
      <c r="K5" s="7"/>
    </row>
    <row r="6" spans="1:11" ht="24" customHeight="1">
      <c r="A6" s="86"/>
      <c r="B6" s="89"/>
      <c r="C6" s="28" t="s">
        <v>33</v>
      </c>
      <c r="D6" s="10">
        <f t="shared" si="0"/>
        <v>141372620.92</v>
      </c>
      <c r="E6" s="7">
        <v>55982438.68</v>
      </c>
      <c r="F6" s="7">
        <v>23787543.56</v>
      </c>
      <c r="G6" s="7">
        <v>61602638.68</v>
      </c>
      <c r="H6" s="7"/>
      <c r="I6" s="7"/>
      <c r="J6" s="7"/>
      <c r="K6" s="7"/>
    </row>
    <row r="7" spans="1:11" ht="24" customHeight="1">
      <c r="A7" s="86"/>
      <c r="B7" s="89"/>
      <c r="C7" s="28" t="s">
        <v>24</v>
      </c>
      <c r="D7" s="10">
        <f t="shared" si="0"/>
        <v>65956557.07999998</v>
      </c>
      <c r="E7" s="7">
        <v>11253887.319999993</v>
      </c>
      <c r="F7" s="7">
        <v>43448782.44</v>
      </c>
      <c r="G7" s="7">
        <v>11253887.319999993</v>
      </c>
      <c r="H7" s="7"/>
      <c r="I7" s="7"/>
      <c r="J7" s="7"/>
      <c r="K7" s="7"/>
    </row>
    <row r="8" spans="1:11" ht="21.75" customHeight="1">
      <c r="A8" s="87"/>
      <c r="B8" s="76" t="s">
        <v>0</v>
      </c>
      <c r="C8" s="77"/>
      <c r="D8" s="31">
        <f aca="true" t="shared" si="1" ref="D8:K8">SUM(D4:D7)</f>
        <v>562020000</v>
      </c>
      <c r="E8" s="30">
        <f t="shared" si="1"/>
        <v>187340000</v>
      </c>
      <c r="F8" s="30">
        <f t="shared" si="1"/>
        <v>187340000</v>
      </c>
      <c r="G8" s="30">
        <f t="shared" si="1"/>
        <v>187340000</v>
      </c>
      <c r="H8" s="30">
        <f t="shared" si="1"/>
        <v>0</v>
      </c>
      <c r="I8" s="30">
        <f t="shared" si="1"/>
        <v>0</v>
      </c>
      <c r="J8" s="30">
        <f t="shared" si="1"/>
        <v>0</v>
      </c>
      <c r="K8" s="30">
        <f t="shared" si="1"/>
        <v>0</v>
      </c>
    </row>
    <row r="9" spans="1:11" ht="24" customHeight="1">
      <c r="A9" s="93" t="s">
        <v>5</v>
      </c>
      <c r="B9" s="88" t="s">
        <v>6</v>
      </c>
      <c r="C9" s="28" t="s">
        <v>32</v>
      </c>
      <c r="D9" s="10">
        <f t="shared" si="0"/>
        <v>142525129</v>
      </c>
      <c r="E9" s="7">
        <v>142525129</v>
      </c>
      <c r="F9" s="7"/>
      <c r="G9" s="7"/>
      <c r="H9" s="7"/>
      <c r="I9" s="7"/>
      <c r="J9" s="7"/>
      <c r="K9" s="7"/>
    </row>
    <row r="10" spans="1:11" ht="24" customHeight="1">
      <c r="A10" s="94"/>
      <c r="B10" s="89"/>
      <c r="C10" s="28" t="s">
        <v>33</v>
      </c>
      <c r="D10" s="10">
        <f t="shared" si="0"/>
        <v>295410936.28999996</v>
      </c>
      <c r="E10" s="7">
        <v>76442903.65</v>
      </c>
      <c r="F10" s="7">
        <v>218968032.64</v>
      </c>
      <c r="G10" s="7"/>
      <c r="H10" s="7"/>
      <c r="I10" s="7"/>
      <c r="J10" s="7"/>
      <c r="K10" s="7"/>
    </row>
    <row r="11" spans="1:11" ht="24" customHeight="1">
      <c r="A11" s="94"/>
      <c r="B11" s="89"/>
      <c r="C11" s="28" t="s">
        <v>24</v>
      </c>
      <c r="D11" s="10">
        <f t="shared" si="0"/>
        <v>110893532.61</v>
      </c>
      <c r="E11" s="7">
        <v>69861565.25</v>
      </c>
      <c r="F11" s="7">
        <v>41031967.36</v>
      </c>
      <c r="G11" s="7"/>
      <c r="H11" s="7"/>
      <c r="I11" s="7"/>
      <c r="J11" s="7"/>
      <c r="K11" s="7"/>
    </row>
    <row r="12" spans="1:11" ht="23.25" customHeight="1">
      <c r="A12" s="95"/>
      <c r="B12" s="76" t="s">
        <v>0</v>
      </c>
      <c r="C12" s="77"/>
      <c r="D12" s="31">
        <f>SUM(D9:D11)</f>
        <v>548829597.9</v>
      </c>
      <c r="E12" s="30">
        <f>SUM(E9:E11)</f>
        <v>288829597.9</v>
      </c>
      <c r="F12" s="30">
        <f>SUM(F9:F11)</f>
        <v>260000000</v>
      </c>
      <c r="G12" s="30"/>
      <c r="H12" s="30"/>
      <c r="I12" s="30"/>
      <c r="J12" s="30"/>
      <c r="K12" s="30"/>
    </row>
    <row r="13" spans="1:11" ht="24" customHeight="1">
      <c r="A13" s="5" t="s">
        <v>8</v>
      </c>
      <c r="B13" s="24" t="s">
        <v>9</v>
      </c>
      <c r="C13" s="26" t="s">
        <v>24</v>
      </c>
      <c r="D13" s="10">
        <f t="shared" si="0"/>
        <v>250000000</v>
      </c>
      <c r="E13" s="7">
        <v>250000000</v>
      </c>
      <c r="F13" s="7"/>
      <c r="G13" s="7"/>
      <c r="H13" s="7"/>
      <c r="I13" s="7"/>
      <c r="J13" s="7"/>
      <c r="K13" s="7"/>
    </row>
    <row r="14" spans="1:13" ht="24" customHeight="1">
      <c r="A14" s="78" t="s">
        <v>16</v>
      </c>
      <c r="B14" s="23" t="s">
        <v>6</v>
      </c>
      <c r="C14" s="26" t="s">
        <v>24</v>
      </c>
      <c r="D14" s="10">
        <f t="shared" si="0"/>
        <v>699632350.09</v>
      </c>
      <c r="E14" s="7"/>
      <c r="F14" s="7">
        <v>190000000</v>
      </c>
      <c r="G14" s="7">
        <v>509632350.09000003</v>
      </c>
      <c r="I14" s="7"/>
      <c r="J14" s="7"/>
      <c r="K14" s="7"/>
      <c r="M14" s="8"/>
    </row>
    <row r="15" spans="1:13" ht="24" customHeight="1">
      <c r="A15" s="79"/>
      <c r="B15" s="76" t="s">
        <v>0</v>
      </c>
      <c r="C15" s="77"/>
      <c r="D15" s="31">
        <f aca="true" t="shared" si="2" ref="D15:K15">SUM(D14:D14)</f>
        <v>699632350.09</v>
      </c>
      <c r="E15" s="30">
        <f t="shared" si="2"/>
        <v>0</v>
      </c>
      <c r="F15" s="30">
        <f t="shared" si="2"/>
        <v>190000000</v>
      </c>
      <c r="G15" s="30">
        <f t="shared" si="2"/>
        <v>509632350.09000003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M15" s="8"/>
    </row>
    <row r="16" spans="1:13" ht="27.75" customHeight="1">
      <c r="A16" s="90" t="s">
        <v>2</v>
      </c>
      <c r="B16" s="90"/>
      <c r="C16" s="90"/>
      <c r="D16" s="10">
        <f>SUM(E16:K16)</f>
        <v>2060481947.9900002</v>
      </c>
      <c r="E16" s="9">
        <f>E15+E12+E13+E8</f>
        <v>726169597.9</v>
      </c>
      <c r="F16" s="9">
        <f aca="true" t="shared" si="3" ref="F16:K16">F15+F12+F13+F8</f>
        <v>637340000</v>
      </c>
      <c r="G16" s="9">
        <f t="shared" si="3"/>
        <v>696972350.09</v>
      </c>
      <c r="H16" s="9">
        <f t="shared" si="3"/>
        <v>0</v>
      </c>
      <c r="I16" s="9">
        <f t="shared" si="3"/>
        <v>0</v>
      </c>
      <c r="J16" s="9">
        <f t="shared" si="3"/>
        <v>0</v>
      </c>
      <c r="K16" s="9">
        <f t="shared" si="3"/>
        <v>0</v>
      </c>
      <c r="M16" s="8"/>
    </row>
    <row r="17" spans="1:11" ht="27" customHeight="1">
      <c r="A17" s="81" t="s">
        <v>10</v>
      </c>
      <c r="B17" s="81"/>
      <c r="C17" s="81"/>
      <c r="D17" s="82" t="s">
        <v>26</v>
      </c>
      <c r="E17" s="83"/>
      <c r="F17" s="83"/>
      <c r="G17" s="83"/>
      <c r="H17" s="83"/>
      <c r="I17" s="83"/>
      <c r="J17" s="83"/>
      <c r="K17" s="84"/>
    </row>
    <row r="18" spans="1:11" ht="24" customHeight="1">
      <c r="A18" s="81"/>
      <c r="B18" s="81"/>
      <c r="C18" s="81"/>
      <c r="D18" s="2" t="s">
        <v>2</v>
      </c>
      <c r="E18" s="2">
        <v>2014</v>
      </c>
      <c r="F18" s="2">
        <v>2015</v>
      </c>
      <c r="G18" s="2">
        <v>2016</v>
      </c>
      <c r="H18" s="2">
        <v>2017</v>
      </c>
      <c r="I18" s="2">
        <v>2018</v>
      </c>
      <c r="J18" s="2">
        <v>2019</v>
      </c>
      <c r="K18" s="2">
        <v>2020</v>
      </c>
    </row>
    <row r="19" spans="1:11" ht="26.25" customHeight="1">
      <c r="A19" s="6" t="s">
        <v>3</v>
      </c>
      <c r="B19" s="91" t="s">
        <v>4</v>
      </c>
      <c r="C19" s="92"/>
      <c r="D19" s="10">
        <f>SUM(E19:K19)</f>
        <v>0</v>
      </c>
      <c r="E19" s="7"/>
      <c r="F19" s="7"/>
      <c r="G19" s="7"/>
      <c r="H19" s="7"/>
      <c r="I19" s="7"/>
      <c r="J19" s="7"/>
      <c r="K19" s="7"/>
    </row>
    <row r="20" spans="1:11" ht="38.25" customHeight="1">
      <c r="A20" s="12" t="s">
        <v>5</v>
      </c>
      <c r="B20" s="21" t="s">
        <v>6</v>
      </c>
      <c r="C20" s="28" t="s">
        <v>31</v>
      </c>
      <c r="D20" s="10">
        <f>SUM(E20:K20)</f>
        <v>25987211.1</v>
      </c>
      <c r="E20" s="7"/>
      <c r="F20" s="7">
        <v>25987211.1</v>
      </c>
      <c r="G20" s="7"/>
      <c r="H20" s="7"/>
      <c r="I20" s="7"/>
      <c r="J20" s="7"/>
      <c r="K20" s="7"/>
    </row>
    <row r="21" spans="1:11" ht="26.25" customHeight="1">
      <c r="A21" s="5" t="s">
        <v>8</v>
      </c>
      <c r="B21" s="91" t="s">
        <v>9</v>
      </c>
      <c r="C21" s="92"/>
      <c r="D21" s="10">
        <f>SUM(E21:K21)</f>
        <v>0</v>
      </c>
      <c r="E21" s="7"/>
      <c r="F21" s="7"/>
      <c r="G21" s="7"/>
      <c r="H21" s="7"/>
      <c r="I21" s="7"/>
      <c r="J21" s="7"/>
      <c r="K21" s="7"/>
    </row>
    <row r="22" spans="1:13" ht="34.5" customHeight="1">
      <c r="A22" s="5" t="s">
        <v>16</v>
      </c>
      <c r="B22" s="96" t="s">
        <v>6</v>
      </c>
      <c r="C22" s="97"/>
      <c r="D22" s="10">
        <f>SUM(E22:K22)</f>
        <v>0</v>
      </c>
      <c r="E22" s="7"/>
      <c r="F22" s="7"/>
      <c r="G22" s="7"/>
      <c r="H22" s="7"/>
      <c r="I22" s="7"/>
      <c r="J22" s="7"/>
      <c r="K22" s="7"/>
      <c r="M22" s="8"/>
    </row>
    <row r="23" spans="1:13" ht="23.25" customHeight="1">
      <c r="A23" s="90" t="s">
        <v>2</v>
      </c>
      <c r="B23" s="90"/>
      <c r="C23" s="90"/>
      <c r="D23" s="11">
        <f>SUM(E23:K23)</f>
        <v>25987211.1</v>
      </c>
      <c r="E23" s="9">
        <f aca="true" t="shared" si="4" ref="E23:K23">SUM(E19:E22)</f>
        <v>0</v>
      </c>
      <c r="F23" s="9">
        <f t="shared" si="4"/>
        <v>25987211.1</v>
      </c>
      <c r="G23" s="9">
        <f t="shared" si="4"/>
        <v>0</v>
      </c>
      <c r="H23" s="9">
        <f t="shared" si="4"/>
        <v>0</v>
      </c>
      <c r="I23" s="9">
        <f t="shared" si="4"/>
        <v>0</v>
      </c>
      <c r="J23" s="9">
        <f t="shared" si="4"/>
        <v>0</v>
      </c>
      <c r="K23" s="9">
        <f t="shared" si="4"/>
        <v>0</v>
      </c>
      <c r="M23" s="8"/>
    </row>
    <row r="24" spans="1:11" ht="27" customHeight="1">
      <c r="A24" s="81" t="s">
        <v>10</v>
      </c>
      <c r="B24" s="81"/>
      <c r="C24" s="81"/>
      <c r="D24" s="82" t="s">
        <v>27</v>
      </c>
      <c r="E24" s="83"/>
      <c r="F24" s="83"/>
      <c r="G24" s="83"/>
      <c r="H24" s="83"/>
      <c r="I24" s="83"/>
      <c r="J24" s="83"/>
      <c r="K24" s="84"/>
    </row>
    <row r="25" spans="1:11" ht="24" customHeight="1">
      <c r="A25" s="81"/>
      <c r="B25" s="81"/>
      <c r="C25" s="81"/>
      <c r="D25" s="2" t="s">
        <v>2</v>
      </c>
      <c r="E25" s="2">
        <v>2014</v>
      </c>
      <c r="F25" s="2">
        <v>2015</v>
      </c>
      <c r="G25" s="2">
        <v>2016</v>
      </c>
      <c r="H25" s="2">
        <v>2017</v>
      </c>
      <c r="I25" s="2">
        <v>2018</v>
      </c>
      <c r="J25" s="2">
        <v>2019</v>
      </c>
      <c r="K25" s="2">
        <v>2020</v>
      </c>
    </row>
    <row r="26" spans="1:11" ht="47.25" customHeight="1">
      <c r="A26" s="6" t="s">
        <v>3</v>
      </c>
      <c r="B26" s="24" t="s">
        <v>4</v>
      </c>
      <c r="C26" s="28" t="s">
        <v>35</v>
      </c>
      <c r="D26" s="10">
        <f>SUM(E26:K26)</f>
        <v>29158968</v>
      </c>
      <c r="E26" s="7">
        <v>9860000</v>
      </c>
      <c r="F26" s="7">
        <v>9438968</v>
      </c>
      <c r="G26" s="7">
        <v>9860000</v>
      </c>
      <c r="H26" s="7"/>
      <c r="I26" s="7"/>
      <c r="J26" s="7"/>
      <c r="K26" s="7"/>
    </row>
    <row r="27" spans="1:11" ht="43.5" customHeight="1">
      <c r="A27" s="12" t="s">
        <v>5</v>
      </c>
      <c r="B27" s="24" t="s">
        <v>6</v>
      </c>
      <c r="C27" s="28" t="s">
        <v>33</v>
      </c>
      <c r="D27" s="10">
        <f>SUM(E27:K27)</f>
        <v>11170402.099999994</v>
      </c>
      <c r="E27" s="7">
        <v>11170402.099999994</v>
      </c>
      <c r="F27" s="7"/>
      <c r="G27" s="7"/>
      <c r="H27" s="7"/>
      <c r="I27" s="7"/>
      <c r="J27" s="7"/>
      <c r="K27" s="7"/>
    </row>
    <row r="28" spans="1:11" ht="24.75" customHeight="1">
      <c r="A28" s="5" t="s">
        <v>8</v>
      </c>
      <c r="B28" s="91" t="s">
        <v>9</v>
      </c>
      <c r="C28" s="92"/>
      <c r="D28" s="10">
        <f>SUM(E28:K28)</f>
        <v>0</v>
      </c>
      <c r="E28" s="7"/>
      <c r="F28" s="7"/>
      <c r="G28" s="7"/>
      <c r="H28" s="7"/>
      <c r="I28" s="7"/>
      <c r="J28" s="7"/>
      <c r="K28" s="7"/>
    </row>
    <row r="29" spans="1:13" ht="43.5" customHeight="1">
      <c r="A29" s="5" t="s">
        <v>16</v>
      </c>
      <c r="B29" s="49" t="s">
        <v>6</v>
      </c>
      <c r="C29" s="28" t="s">
        <v>35</v>
      </c>
      <c r="D29" s="10">
        <f>SUM(E29:K29)</f>
        <v>13974947</v>
      </c>
      <c r="E29" s="7"/>
      <c r="F29" s="7"/>
      <c r="G29" s="7">
        <v>13974947</v>
      </c>
      <c r="H29" s="7"/>
      <c r="I29" s="7"/>
      <c r="J29" s="7"/>
      <c r="K29" s="7"/>
      <c r="M29" s="50"/>
    </row>
    <row r="30" spans="1:13" ht="23.25" customHeight="1">
      <c r="A30" s="90" t="s">
        <v>2</v>
      </c>
      <c r="B30" s="90"/>
      <c r="C30" s="90"/>
      <c r="D30" s="11">
        <f>SUM(E30:K30)</f>
        <v>54304317.099999994</v>
      </c>
      <c r="E30" s="9">
        <f aca="true" t="shared" si="5" ref="E30:K30">SUM(E26:E29)</f>
        <v>21030402.099999994</v>
      </c>
      <c r="F30" s="9">
        <f t="shared" si="5"/>
        <v>9438968</v>
      </c>
      <c r="G30" s="9">
        <f t="shared" si="5"/>
        <v>23834947</v>
      </c>
      <c r="H30" s="9">
        <f t="shared" si="5"/>
        <v>0</v>
      </c>
      <c r="I30" s="9">
        <f t="shared" si="5"/>
        <v>0</v>
      </c>
      <c r="J30" s="9">
        <f t="shared" si="5"/>
        <v>0</v>
      </c>
      <c r="K30" s="9">
        <f t="shared" si="5"/>
        <v>0</v>
      </c>
      <c r="M30" s="8"/>
    </row>
    <row r="31" spans="1:11" ht="32.25" customHeight="1">
      <c r="A31" s="81" t="s">
        <v>10</v>
      </c>
      <c r="B31" s="81"/>
      <c r="C31" s="81"/>
      <c r="D31" s="82" t="s">
        <v>37</v>
      </c>
      <c r="E31" s="83"/>
      <c r="F31" s="83"/>
      <c r="G31" s="83"/>
      <c r="H31" s="83"/>
      <c r="I31" s="83"/>
      <c r="J31" s="83"/>
      <c r="K31" s="84"/>
    </row>
    <row r="32" spans="1:11" ht="24" customHeight="1">
      <c r="A32" s="81"/>
      <c r="B32" s="81"/>
      <c r="C32" s="81"/>
      <c r="D32" s="2" t="s">
        <v>2</v>
      </c>
      <c r="E32" s="2">
        <v>2014</v>
      </c>
      <c r="F32" s="2">
        <v>2015</v>
      </c>
      <c r="G32" s="2">
        <v>2016</v>
      </c>
      <c r="H32" s="2">
        <v>2017</v>
      </c>
      <c r="I32" s="2">
        <v>2018</v>
      </c>
      <c r="J32" s="2">
        <v>2019</v>
      </c>
      <c r="K32" s="2">
        <v>2020</v>
      </c>
    </row>
    <row r="33" spans="1:11" ht="28.5" customHeight="1">
      <c r="A33" s="6" t="s">
        <v>3</v>
      </c>
      <c r="B33" s="91" t="s">
        <v>4</v>
      </c>
      <c r="C33" s="92"/>
      <c r="D33" s="10">
        <f>SUM(E33:K33)</f>
        <v>0</v>
      </c>
      <c r="E33" s="7"/>
      <c r="F33" s="7"/>
      <c r="G33" s="7"/>
      <c r="H33" s="7">
        <f>H26*0.04</f>
        <v>0</v>
      </c>
      <c r="I33" s="7">
        <f>I26*0.04</f>
        <v>0</v>
      </c>
      <c r="J33" s="7">
        <f>J26*0.04</f>
        <v>0</v>
      </c>
      <c r="K33" s="7"/>
    </row>
    <row r="34" spans="1:11" ht="28.5" customHeight="1">
      <c r="A34" s="12" t="s">
        <v>5</v>
      </c>
      <c r="B34" s="98" t="s">
        <v>6</v>
      </c>
      <c r="C34" s="99"/>
      <c r="D34" s="10">
        <f>SUM(E34:K34)</f>
        <v>0</v>
      </c>
      <c r="E34" s="7"/>
      <c r="F34" s="7">
        <f>F27*0.04</f>
        <v>0</v>
      </c>
      <c r="G34" s="7"/>
      <c r="H34" s="7"/>
      <c r="I34" s="7"/>
      <c r="J34" s="7"/>
      <c r="K34" s="7"/>
    </row>
    <row r="35" spans="1:11" ht="28.5" customHeight="1">
      <c r="A35" s="5" t="s">
        <v>8</v>
      </c>
      <c r="B35" s="91" t="s">
        <v>9</v>
      </c>
      <c r="C35" s="92"/>
      <c r="D35" s="10">
        <f>SUM(E35:K35)</f>
        <v>0</v>
      </c>
      <c r="E35" s="7">
        <f>E28*0.04</f>
        <v>0</v>
      </c>
      <c r="F35" s="7">
        <f>F28*0.04</f>
        <v>0</v>
      </c>
      <c r="G35" s="7"/>
      <c r="H35" s="7"/>
      <c r="I35" s="7"/>
      <c r="J35" s="7"/>
      <c r="K35" s="7"/>
    </row>
    <row r="36" spans="1:13" ht="28.5" customHeight="1">
      <c r="A36" s="23" t="s">
        <v>16</v>
      </c>
      <c r="B36" s="23" t="s">
        <v>6</v>
      </c>
      <c r="C36" s="26" t="s">
        <v>24</v>
      </c>
      <c r="D36" s="10">
        <f>SUM(E36:K36)</f>
        <v>6894557.67</v>
      </c>
      <c r="E36" s="7">
        <f>E29*0.04</f>
        <v>0</v>
      </c>
      <c r="F36" s="7">
        <v>6133557.67</v>
      </c>
      <c r="G36" s="7">
        <v>761000</v>
      </c>
      <c r="H36" s="7">
        <f>H29*0.04</f>
        <v>0</v>
      </c>
      <c r="I36" s="7">
        <f>I29*0.04</f>
        <v>0</v>
      </c>
      <c r="J36" s="7">
        <f>J29*0.04</f>
        <v>0</v>
      </c>
      <c r="K36" s="7">
        <f>K29*0.04</f>
        <v>0</v>
      </c>
      <c r="M36" s="8"/>
    </row>
    <row r="37" spans="1:13" ht="21.75" customHeight="1">
      <c r="A37" s="90" t="s">
        <v>2</v>
      </c>
      <c r="B37" s="90"/>
      <c r="C37" s="90"/>
      <c r="D37" s="11">
        <f>SUM(E37:K37)</f>
        <v>6894557.67</v>
      </c>
      <c r="E37" s="9">
        <f aca="true" t="shared" si="6" ref="E37:K37">SUM(E33:E36)</f>
        <v>0</v>
      </c>
      <c r="F37" s="9">
        <f t="shared" si="6"/>
        <v>6133557.67</v>
      </c>
      <c r="G37" s="9">
        <f t="shared" si="6"/>
        <v>761000</v>
      </c>
      <c r="H37" s="9">
        <f t="shared" si="6"/>
        <v>0</v>
      </c>
      <c r="I37" s="9">
        <f t="shared" si="6"/>
        <v>0</v>
      </c>
      <c r="J37" s="9">
        <f t="shared" si="6"/>
        <v>0</v>
      </c>
      <c r="K37" s="9">
        <f t="shared" si="6"/>
        <v>0</v>
      </c>
      <c r="M37" s="8"/>
    </row>
    <row r="38" spans="1:11" ht="42" customHeight="1">
      <c r="A38" s="81" t="s">
        <v>10</v>
      </c>
      <c r="B38" s="81"/>
      <c r="C38" s="81"/>
      <c r="D38" s="82" t="s">
        <v>38</v>
      </c>
      <c r="E38" s="83"/>
      <c r="F38" s="83"/>
      <c r="G38" s="83"/>
      <c r="H38" s="83"/>
      <c r="I38" s="83"/>
      <c r="J38" s="83"/>
      <c r="K38" s="84"/>
    </row>
    <row r="39" spans="1:11" ht="24" customHeight="1">
      <c r="A39" s="81"/>
      <c r="B39" s="81"/>
      <c r="C39" s="81"/>
      <c r="D39" s="2" t="s">
        <v>2</v>
      </c>
      <c r="E39" s="2">
        <v>2014</v>
      </c>
      <c r="F39" s="2">
        <v>2015</v>
      </c>
      <c r="G39" s="2">
        <v>2016</v>
      </c>
      <c r="H39" s="2">
        <v>2017</v>
      </c>
      <c r="I39" s="2">
        <v>2018</v>
      </c>
      <c r="J39" s="2">
        <v>2019</v>
      </c>
      <c r="K39" s="2">
        <v>2020</v>
      </c>
    </row>
    <row r="40" spans="1:11" ht="21" customHeight="1">
      <c r="A40" s="6" t="s">
        <v>3</v>
      </c>
      <c r="B40" s="91" t="s">
        <v>4</v>
      </c>
      <c r="C40" s="92"/>
      <c r="D40" s="10">
        <f>SUM(E40:K40)</f>
        <v>39440000</v>
      </c>
      <c r="E40" s="7"/>
      <c r="F40" s="7">
        <f aca="true" t="shared" si="7" ref="F40:K43">F55*0.04</f>
        <v>7888000</v>
      </c>
      <c r="G40" s="7">
        <f t="shared" si="7"/>
        <v>7888000</v>
      </c>
      <c r="H40" s="7">
        <f t="shared" si="7"/>
        <v>7888000</v>
      </c>
      <c r="I40" s="7">
        <f t="shared" si="7"/>
        <v>7888000</v>
      </c>
      <c r="J40" s="7">
        <f t="shared" si="7"/>
        <v>7888000</v>
      </c>
      <c r="K40" s="7">
        <f t="shared" si="7"/>
        <v>0</v>
      </c>
    </row>
    <row r="41" spans="1:11" ht="43.5" customHeight="1">
      <c r="A41" s="12" t="s">
        <v>5</v>
      </c>
      <c r="B41" s="98" t="s">
        <v>6</v>
      </c>
      <c r="C41" s="99"/>
      <c r="D41" s="10">
        <f>SUM(E41:K41)</f>
        <v>12000000</v>
      </c>
      <c r="E41" s="7"/>
      <c r="F41" s="7">
        <f t="shared" si="7"/>
        <v>12000000</v>
      </c>
      <c r="G41" s="7">
        <f t="shared" si="7"/>
        <v>0</v>
      </c>
      <c r="H41" s="7">
        <f t="shared" si="7"/>
        <v>0</v>
      </c>
      <c r="I41" s="7">
        <f t="shared" si="7"/>
        <v>0</v>
      </c>
      <c r="J41" s="7">
        <f t="shared" si="7"/>
        <v>0</v>
      </c>
      <c r="K41" s="7">
        <f t="shared" si="7"/>
        <v>0</v>
      </c>
    </row>
    <row r="42" spans="1:11" ht="20.25" customHeight="1">
      <c r="A42" s="5" t="s">
        <v>8</v>
      </c>
      <c r="B42" s="91" t="s">
        <v>9</v>
      </c>
      <c r="C42" s="92"/>
      <c r="D42" s="10">
        <f>SUM(E42:K42)</f>
        <v>0</v>
      </c>
      <c r="E42" s="7"/>
      <c r="F42" s="7">
        <f t="shared" si="7"/>
        <v>0</v>
      </c>
      <c r="G42" s="7">
        <f t="shared" si="7"/>
        <v>0</v>
      </c>
      <c r="H42" s="7">
        <f t="shared" si="7"/>
        <v>0</v>
      </c>
      <c r="I42" s="7">
        <f t="shared" si="7"/>
        <v>0</v>
      </c>
      <c r="J42" s="7">
        <f t="shared" si="7"/>
        <v>0</v>
      </c>
      <c r="K42" s="7">
        <f t="shared" si="7"/>
        <v>0</v>
      </c>
    </row>
    <row r="43" spans="1:13" ht="43.5" customHeight="1">
      <c r="A43" s="5" t="s">
        <v>16</v>
      </c>
      <c r="B43" s="96" t="s">
        <v>6</v>
      </c>
      <c r="C43" s="97"/>
      <c r="D43" s="10">
        <f>SUM(E43:K43)</f>
        <v>204000000</v>
      </c>
      <c r="E43" s="7"/>
      <c r="F43" s="7">
        <f t="shared" si="7"/>
        <v>8000000</v>
      </c>
      <c r="G43" s="7">
        <f t="shared" si="7"/>
        <v>36000000</v>
      </c>
      <c r="H43" s="7">
        <f t="shared" si="7"/>
        <v>44000000</v>
      </c>
      <c r="I43" s="7">
        <f t="shared" si="7"/>
        <v>38680000</v>
      </c>
      <c r="J43" s="7">
        <f t="shared" si="7"/>
        <v>38680000</v>
      </c>
      <c r="K43" s="7">
        <f t="shared" si="7"/>
        <v>38640000</v>
      </c>
      <c r="M43" s="8"/>
    </row>
    <row r="44" spans="1:13" ht="21.75" customHeight="1">
      <c r="A44" s="90" t="s">
        <v>2</v>
      </c>
      <c r="B44" s="90"/>
      <c r="C44" s="90"/>
      <c r="D44" s="11">
        <f>SUM(E44:K44)</f>
        <v>255440000</v>
      </c>
      <c r="E44" s="9">
        <f aca="true" t="shared" si="8" ref="E44:K44">SUM(E40:E43)</f>
        <v>0</v>
      </c>
      <c r="F44" s="9">
        <f t="shared" si="8"/>
        <v>27888000</v>
      </c>
      <c r="G44" s="9">
        <f t="shared" si="8"/>
        <v>43888000</v>
      </c>
      <c r="H44" s="9">
        <f t="shared" si="8"/>
        <v>51888000</v>
      </c>
      <c r="I44" s="9">
        <f t="shared" si="8"/>
        <v>46568000</v>
      </c>
      <c r="J44" s="9">
        <f t="shared" si="8"/>
        <v>46568000</v>
      </c>
      <c r="K44" s="9">
        <f t="shared" si="8"/>
        <v>38640000</v>
      </c>
      <c r="M44" s="8"/>
    </row>
    <row r="45" spans="1:11" ht="36" customHeight="1">
      <c r="A45" s="81" t="s">
        <v>10</v>
      </c>
      <c r="B45" s="81"/>
      <c r="C45" s="81"/>
      <c r="D45" s="82" t="s">
        <v>30</v>
      </c>
      <c r="E45" s="83"/>
      <c r="F45" s="83"/>
      <c r="G45" s="83"/>
      <c r="H45" s="83"/>
      <c r="I45" s="83"/>
      <c r="J45" s="83"/>
      <c r="K45" s="84"/>
    </row>
    <row r="46" spans="1:11" ht="24" customHeight="1">
      <c r="A46" s="81"/>
      <c r="B46" s="81"/>
      <c r="C46" s="81"/>
      <c r="D46" s="2" t="s">
        <v>2</v>
      </c>
      <c r="E46" s="2">
        <v>2014</v>
      </c>
      <c r="F46" s="2">
        <v>2015</v>
      </c>
      <c r="G46" s="2">
        <v>2016</v>
      </c>
      <c r="H46" s="2">
        <v>2017</v>
      </c>
      <c r="I46" s="2">
        <v>2018</v>
      </c>
      <c r="J46" s="2">
        <v>2019</v>
      </c>
      <c r="K46" s="2">
        <v>2020</v>
      </c>
    </row>
    <row r="47" spans="1:11" ht="28.5" customHeight="1">
      <c r="A47" s="6" t="s">
        <v>3</v>
      </c>
      <c r="B47" s="91" t="s">
        <v>4</v>
      </c>
      <c r="C47" s="92"/>
      <c r="D47" s="10">
        <f>SUM(E47:K47)</f>
        <v>0</v>
      </c>
      <c r="E47" s="7"/>
      <c r="F47" s="7"/>
      <c r="G47" s="7"/>
      <c r="H47" s="7"/>
      <c r="I47" s="7"/>
      <c r="J47" s="7"/>
      <c r="K47" s="7"/>
    </row>
    <row r="48" spans="1:11" ht="43.5" customHeight="1">
      <c r="A48" s="12" t="s">
        <v>5</v>
      </c>
      <c r="B48" s="21" t="s">
        <v>6</v>
      </c>
      <c r="C48" s="25" t="s">
        <v>29</v>
      </c>
      <c r="D48" s="10">
        <f>SUM(E48:K48)</f>
        <v>8500000</v>
      </c>
      <c r="E48" s="7"/>
      <c r="F48" s="7">
        <v>8500000</v>
      </c>
      <c r="G48" s="7"/>
      <c r="H48" s="7"/>
      <c r="I48" s="7"/>
      <c r="J48" s="7"/>
      <c r="K48" s="7"/>
    </row>
    <row r="49" spans="1:11" ht="28.5" customHeight="1">
      <c r="A49" s="5" t="s">
        <v>8</v>
      </c>
      <c r="B49" s="91" t="s">
        <v>9</v>
      </c>
      <c r="C49" s="92"/>
      <c r="D49" s="10">
        <f>SUM(E49:K49)</f>
        <v>0</v>
      </c>
      <c r="E49" s="7"/>
      <c r="F49" s="7"/>
      <c r="G49" s="7"/>
      <c r="H49" s="7"/>
      <c r="I49" s="7"/>
      <c r="J49" s="7"/>
      <c r="K49" s="7"/>
    </row>
    <row r="50" spans="1:13" ht="43.5" customHeight="1">
      <c r="A50" s="5" t="s">
        <v>16</v>
      </c>
      <c r="B50" s="96" t="s">
        <v>6</v>
      </c>
      <c r="C50" s="97"/>
      <c r="D50" s="10">
        <f>SUM(E50:K50)</f>
        <v>0</v>
      </c>
      <c r="E50" s="7"/>
      <c r="F50" s="7"/>
      <c r="G50" s="7"/>
      <c r="H50" s="7"/>
      <c r="I50" s="7"/>
      <c r="J50" s="7"/>
      <c r="K50" s="7"/>
      <c r="M50" s="8"/>
    </row>
    <row r="51" spans="1:13" ht="21.75" customHeight="1">
      <c r="A51" s="90" t="s">
        <v>2</v>
      </c>
      <c r="B51" s="90"/>
      <c r="C51" s="90"/>
      <c r="D51" s="11">
        <f>SUM(E51:K51)</f>
        <v>8500000</v>
      </c>
      <c r="E51" s="9">
        <f aca="true" t="shared" si="9" ref="E51:K51">SUM(E47:E50)</f>
        <v>0</v>
      </c>
      <c r="F51" s="9">
        <f t="shared" si="9"/>
        <v>8500000</v>
      </c>
      <c r="G51" s="9">
        <f t="shared" si="9"/>
        <v>0</v>
      </c>
      <c r="H51" s="9">
        <f t="shared" si="9"/>
        <v>0</v>
      </c>
      <c r="I51" s="9">
        <f t="shared" si="9"/>
        <v>0</v>
      </c>
      <c r="J51" s="9">
        <f t="shared" si="9"/>
        <v>0</v>
      </c>
      <c r="K51" s="9">
        <f t="shared" si="9"/>
        <v>0</v>
      </c>
      <c r="M51" s="8"/>
    </row>
    <row r="52" spans="1:13" ht="5.25" customHeight="1">
      <c r="A52" s="96"/>
      <c r="B52" s="100"/>
      <c r="C52" s="100"/>
      <c r="D52" s="100"/>
      <c r="E52" s="100"/>
      <c r="F52" s="100"/>
      <c r="G52" s="100"/>
      <c r="H52" s="100"/>
      <c r="I52" s="100"/>
      <c r="J52" s="100"/>
      <c r="K52" s="97"/>
      <c r="M52" s="8"/>
    </row>
    <row r="53" spans="1:11" ht="27" customHeight="1">
      <c r="A53" s="81" t="s">
        <v>10</v>
      </c>
      <c r="B53" s="81"/>
      <c r="C53" s="81"/>
      <c r="D53" s="82" t="s">
        <v>28</v>
      </c>
      <c r="E53" s="83"/>
      <c r="F53" s="83"/>
      <c r="G53" s="83"/>
      <c r="H53" s="83"/>
      <c r="I53" s="83"/>
      <c r="J53" s="83"/>
      <c r="K53" s="84"/>
    </row>
    <row r="54" spans="1:11" ht="24" customHeight="1">
      <c r="A54" s="81"/>
      <c r="B54" s="81"/>
      <c r="C54" s="81"/>
      <c r="D54" s="2" t="s">
        <v>2</v>
      </c>
      <c r="E54" s="2">
        <v>2014</v>
      </c>
      <c r="F54" s="2">
        <v>2015</v>
      </c>
      <c r="G54" s="2">
        <v>2016</v>
      </c>
      <c r="H54" s="2">
        <v>2017</v>
      </c>
      <c r="I54" s="2">
        <v>2018</v>
      </c>
      <c r="J54" s="2">
        <v>2019</v>
      </c>
      <c r="K54" s="2">
        <v>2020</v>
      </c>
    </row>
    <row r="55" spans="1:11" ht="21" customHeight="1">
      <c r="A55" s="6" t="s">
        <v>3</v>
      </c>
      <c r="B55" s="91" t="s">
        <v>4</v>
      </c>
      <c r="C55" s="92"/>
      <c r="D55" s="10">
        <f>SUM(E55:K55)</f>
        <v>1183200000</v>
      </c>
      <c r="E55" s="7">
        <v>197200000</v>
      </c>
      <c r="F55" s="7">
        <v>197200000</v>
      </c>
      <c r="G55" s="7">
        <v>197200000</v>
      </c>
      <c r="H55" s="7">
        <v>197200000</v>
      </c>
      <c r="I55" s="7">
        <v>197200000</v>
      </c>
      <c r="J55" s="7">
        <v>197200000</v>
      </c>
      <c r="K55" s="7"/>
    </row>
    <row r="56" spans="1:11" ht="43.5" customHeight="1">
      <c r="A56" s="12" t="s">
        <v>5</v>
      </c>
      <c r="B56" s="98" t="s">
        <v>6</v>
      </c>
      <c r="C56" s="99"/>
      <c r="D56" s="10">
        <f>SUM(E56:K56)</f>
        <v>600000000</v>
      </c>
      <c r="E56" s="7">
        <v>300000000</v>
      </c>
      <c r="F56" s="7">
        <v>300000000</v>
      </c>
      <c r="G56" s="7"/>
      <c r="H56" s="7"/>
      <c r="I56" s="7"/>
      <c r="J56" s="7"/>
      <c r="K56" s="7"/>
    </row>
    <row r="57" spans="1:11" ht="20.25" customHeight="1">
      <c r="A57" s="5" t="s">
        <v>8</v>
      </c>
      <c r="B57" s="91" t="s">
        <v>9</v>
      </c>
      <c r="C57" s="92"/>
      <c r="D57" s="10">
        <f>SUM(E57:K57)</f>
        <v>250000000</v>
      </c>
      <c r="E57" s="7">
        <v>250000000</v>
      </c>
      <c r="F57" s="7"/>
      <c r="G57" s="7"/>
      <c r="H57" s="7"/>
      <c r="I57" s="7"/>
      <c r="J57" s="7"/>
      <c r="K57" s="7"/>
    </row>
    <row r="58" spans="1:13" ht="43.5" customHeight="1">
      <c r="A58" s="5" t="s">
        <v>16</v>
      </c>
      <c r="B58" s="96" t="s">
        <v>6</v>
      </c>
      <c r="C58" s="97"/>
      <c r="D58" s="10">
        <f>SUM(E58:K58)</f>
        <v>5100000000</v>
      </c>
      <c r="E58" s="7"/>
      <c r="F58" s="7">
        <v>200000000</v>
      </c>
      <c r="G58" s="7">
        <v>900000000</v>
      </c>
      <c r="H58" s="7">
        <f>1100000000</f>
        <v>1100000000</v>
      </c>
      <c r="I58" s="7">
        <f>967000000</f>
        <v>967000000</v>
      </c>
      <c r="J58" s="7">
        <f>967000000</f>
        <v>967000000</v>
      </c>
      <c r="K58" s="7">
        <f>966000000</f>
        <v>966000000</v>
      </c>
      <c r="M58" s="8"/>
    </row>
    <row r="59" spans="1:13" ht="23.25" customHeight="1">
      <c r="A59" s="90" t="s">
        <v>2</v>
      </c>
      <c r="B59" s="90"/>
      <c r="C59" s="90"/>
      <c r="D59" s="11">
        <f>SUM(E59:K59)</f>
        <v>7133200000</v>
      </c>
      <c r="E59" s="9">
        <f aca="true" t="shared" si="10" ref="E59:K59">SUM(E55:E58)</f>
        <v>747200000</v>
      </c>
      <c r="F59" s="9">
        <f t="shared" si="10"/>
        <v>697200000</v>
      </c>
      <c r="G59" s="9">
        <f t="shared" si="10"/>
        <v>1097200000</v>
      </c>
      <c r="H59" s="9">
        <f t="shared" si="10"/>
        <v>1297200000</v>
      </c>
      <c r="I59" s="9">
        <f t="shared" si="10"/>
        <v>1164200000</v>
      </c>
      <c r="J59" s="9">
        <f t="shared" si="10"/>
        <v>1164200000</v>
      </c>
      <c r="K59" s="9">
        <f t="shared" si="10"/>
        <v>966000000</v>
      </c>
      <c r="M59" s="8"/>
    </row>
    <row r="60" ht="7.5" customHeight="1"/>
    <row r="61" spans="1:11" ht="38.25" customHeight="1">
      <c r="A61" s="81" t="s">
        <v>10</v>
      </c>
      <c r="B61" s="81"/>
      <c r="C61" s="81"/>
      <c r="D61" s="82" t="s">
        <v>39</v>
      </c>
      <c r="E61" s="83"/>
      <c r="F61" s="83"/>
      <c r="G61" s="83"/>
      <c r="H61" s="83"/>
      <c r="I61" s="83"/>
      <c r="J61" s="83"/>
      <c r="K61" s="84"/>
    </row>
    <row r="62" spans="1:11" ht="24.75" customHeight="1">
      <c r="A62" s="81"/>
      <c r="B62" s="81"/>
      <c r="C62" s="81"/>
      <c r="D62" s="2" t="s">
        <v>2</v>
      </c>
      <c r="E62" s="2">
        <v>2014</v>
      </c>
      <c r="F62" s="2">
        <v>2015</v>
      </c>
      <c r="G62" s="2">
        <v>2016</v>
      </c>
      <c r="H62" s="2">
        <v>2017</v>
      </c>
      <c r="I62" s="2">
        <v>2018</v>
      </c>
      <c r="J62" s="2">
        <v>2019</v>
      </c>
      <c r="K62" s="2">
        <v>2020</v>
      </c>
    </row>
    <row r="63" spans="1:11" ht="26.25" customHeight="1">
      <c r="A63" s="6" t="s">
        <v>3</v>
      </c>
      <c r="B63" s="91" t="s">
        <v>4</v>
      </c>
      <c r="C63" s="92"/>
      <c r="D63" s="10">
        <f>SUM(E63:K63)</f>
        <v>568357032</v>
      </c>
      <c r="E63" s="7">
        <f>E55-E4-E19-E26-E33-E40-E5-E6-E7</f>
        <v>0</v>
      </c>
      <c r="F63" s="7">
        <f>F55-F4-F19-F26-F33-F47-F5-F6-F7</f>
        <v>421032</v>
      </c>
      <c r="G63" s="7">
        <f>G55-G4-G19-G26-G33-G47-G5-G6-G7</f>
        <v>0</v>
      </c>
      <c r="H63" s="7">
        <f>H55-H4-H19-H26-H33-H47-H5-H6-H7-H40</f>
        <v>189312000</v>
      </c>
      <c r="I63" s="7">
        <f>I55-I4-I19-I26-I33-I47-I5-I6-I7-I40</f>
        <v>189312000</v>
      </c>
      <c r="J63" s="7">
        <f>J55-J4-J19-J26-J33-J47-J5-J6-J7-J40</f>
        <v>189312000</v>
      </c>
      <c r="K63" s="7">
        <f>K55-K4-K19-K26-K33-K47-K5-K6-K7-K40</f>
        <v>0</v>
      </c>
    </row>
    <row r="64" spans="1:11" ht="43.5" customHeight="1">
      <c r="A64" s="12" t="s">
        <v>5</v>
      </c>
      <c r="B64" s="98" t="s">
        <v>6</v>
      </c>
      <c r="C64" s="99"/>
      <c r="D64" s="10">
        <f>SUM(E64:K64)</f>
        <v>5512788.900000036</v>
      </c>
      <c r="E64" s="7">
        <f>E56-E48-E41-E34-E27-E20-E11-E10-E9</f>
        <v>0</v>
      </c>
      <c r="F64" s="7">
        <f>F56-F48-F34-F27-F20-F11-F10-F9</f>
        <v>5512788.900000036</v>
      </c>
      <c r="G64" s="7">
        <f>G56-G48-G34-G27-G20-G11-G10-G9</f>
        <v>0</v>
      </c>
      <c r="H64" s="7">
        <f>H56-H20-H27-H34-H41-H48</f>
        <v>0</v>
      </c>
      <c r="I64" s="7">
        <f>I56-I20-I27-I34-I41-I48</f>
        <v>0</v>
      </c>
      <c r="J64" s="7">
        <f>J56-J20-J27-J34-J41-J48</f>
        <v>0</v>
      </c>
      <c r="K64" s="7">
        <f>K56-K20-K27-K34-K41-K48</f>
        <v>0</v>
      </c>
    </row>
    <row r="65" spans="1:11" ht="24.75" customHeight="1">
      <c r="A65" s="5" t="s">
        <v>8</v>
      </c>
      <c r="B65" s="91" t="s">
        <v>9</v>
      </c>
      <c r="C65" s="92"/>
      <c r="D65" s="10">
        <f>SUM(E65:K65)</f>
        <v>0</v>
      </c>
      <c r="E65" s="7">
        <v>0</v>
      </c>
      <c r="F65" s="7">
        <f>F57-F13-F21-F28-F35-F49</f>
        <v>0</v>
      </c>
      <c r="G65" s="7">
        <f>G57-G13-G21-G28-G35-G42-G49</f>
        <v>0</v>
      </c>
      <c r="H65" s="7">
        <f>H57-H13-H21-H28-H35-H49</f>
        <v>0</v>
      </c>
      <c r="I65" s="7">
        <f>I57-I13-I21-I28-I35-I49</f>
        <v>0</v>
      </c>
      <c r="J65" s="7">
        <f>J57-J13-J21-J28-J35-J49</f>
        <v>0</v>
      </c>
      <c r="K65" s="7">
        <f>K57-K13-K21-K28-K35-K49</f>
        <v>0</v>
      </c>
    </row>
    <row r="66" spans="1:11" ht="42.75" customHeight="1">
      <c r="A66" s="5" t="s">
        <v>16</v>
      </c>
      <c r="B66" s="96" t="s">
        <v>6</v>
      </c>
      <c r="C66" s="97"/>
      <c r="D66" s="10">
        <f>SUM(E66:K66)</f>
        <v>4175610145.24</v>
      </c>
      <c r="E66" s="7">
        <f>E58-E50-E43-E36-E29-E22-E14</f>
        <v>0</v>
      </c>
      <c r="F66" s="7">
        <f>F58-F50-F36-F29-F22-F14</f>
        <v>3866442.330000013</v>
      </c>
      <c r="G66" s="7">
        <f>G58-G50-G36-G29-G22-G14-G43-G40</f>
        <v>331743702.90999997</v>
      </c>
      <c r="H66" s="7">
        <f>H58-H50-H36-H29-H22-H43</f>
        <v>1056000000</v>
      </c>
      <c r="I66" s="7">
        <f>I58-I50-I36-I29-I22-I14-I43</f>
        <v>928320000</v>
      </c>
      <c r="J66" s="7">
        <f>J58-J50-J36-J29-J22-J14-J43</f>
        <v>928320000</v>
      </c>
      <c r="K66" s="7">
        <f>K58-K50-K36-K29-K22-K14-K43</f>
        <v>927360000</v>
      </c>
    </row>
    <row r="67" spans="1:11" ht="24.75" customHeight="1">
      <c r="A67" s="90" t="s">
        <v>2</v>
      </c>
      <c r="B67" s="90"/>
      <c r="C67" s="90"/>
      <c r="D67" s="11">
        <f>SUM(E67:K67)</f>
        <v>4749479966.139999</v>
      </c>
      <c r="E67" s="9">
        <f aca="true" t="shared" si="11" ref="E67:K67">SUM(E63:E66)</f>
        <v>0</v>
      </c>
      <c r="F67" s="27">
        <f t="shared" si="11"/>
        <v>9800263.230000049</v>
      </c>
      <c r="G67" s="29">
        <f t="shared" si="11"/>
        <v>331743702.90999997</v>
      </c>
      <c r="H67" s="29">
        <f t="shared" si="11"/>
        <v>1245312000</v>
      </c>
      <c r="I67" s="29">
        <f t="shared" si="11"/>
        <v>1117632000</v>
      </c>
      <c r="J67" s="29">
        <f t="shared" si="11"/>
        <v>1117632000</v>
      </c>
      <c r="K67" s="29">
        <f t="shared" si="11"/>
        <v>927360000</v>
      </c>
    </row>
    <row r="68" ht="9.75" customHeight="1"/>
    <row r="69" spans="1:11" ht="56.25" customHeight="1" hidden="1">
      <c r="A69" s="104" t="s">
        <v>10</v>
      </c>
      <c r="B69" s="104"/>
      <c r="C69" s="104"/>
      <c r="D69" s="101" t="s">
        <v>23</v>
      </c>
      <c r="E69" s="102"/>
      <c r="F69" s="102"/>
      <c r="G69" s="102"/>
      <c r="H69" s="102"/>
      <c r="I69" s="102"/>
      <c r="J69" s="102"/>
      <c r="K69" s="103"/>
    </row>
    <row r="70" spans="1:11" ht="28.5" customHeight="1" hidden="1">
      <c r="A70" s="104"/>
      <c r="B70" s="104"/>
      <c r="C70" s="104"/>
      <c r="D70" s="18" t="s">
        <v>2</v>
      </c>
      <c r="E70" s="18">
        <v>2014</v>
      </c>
      <c r="F70" s="18">
        <v>2015</v>
      </c>
      <c r="G70" s="18">
        <v>2016</v>
      </c>
      <c r="H70" s="18">
        <v>2017</v>
      </c>
      <c r="I70" s="18">
        <v>2018</v>
      </c>
      <c r="J70" s="18">
        <v>2019</v>
      </c>
      <c r="K70" s="18">
        <v>2020</v>
      </c>
    </row>
    <row r="71" spans="1:11" ht="27" customHeight="1" hidden="1">
      <c r="A71" s="6" t="s">
        <v>3</v>
      </c>
      <c r="B71" s="91" t="s">
        <v>4</v>
      </c>
      <c r="C71" s="92"/>
      <c r="D71" s="19">
        <f>SUM(E71:K71)</f>
        <v>22734281.28</v>
      </c>
      <c r="E71" s="7">
        <f aca="true" t="shared" si="12" ref="E71:J71">E63*0.04</f>
        <v>0</v>
      </c>
      <c r="F71" s="7">
        <f t="shared" si="12"/>
        <v>16841.28</v>
      </c>
      <c r="G71" s="7">
        <f t="shared" si="12"/>
        <v>0</v>
      </c>
      <c r="H71" s="7">
        <f t="shared" si="12"/>
        <v>7572480</v>
      </c>
      <c r="I71" s="7">
        <f t="shared" si="12"/>
        <v>7572480</v>
      </c>
      <c r="J71" s="7">
        <f t="shared" si="12"/>
        <v>7572480</v>
      </c>
      <c r="K71" s="7"/>
    </row>
    <row r="72" spans="1:11" ht="26.25" hidden="1">
      <c r="A72" s="12" t="s">
        <v>5</v>
      </c>
      <c r="B72" s="98" t="s">
        <v>6</v>
      </c>
      <c r="C72" s="99"/>
      <c r="D72" s="19">
        <f>SUM(E72:K72)</f>
        <v>220511.55600000144</v>
      </c>
      <c r="E72" s="7">
        <f>E64*0.04</f>
        <v>0</v>
      </c>
      <c r="F72" s="7">
        <f>F64*0.04</f>
        <v>220511.55600000144</v>
      </c>
      <c r="G72" s="7"/>
      <c r="H72" s="7"/>
      <c r="I72" s="7"/>
      <c r="J72" s="7"/>
      <c r="K72" s="7"/>
    </row>
    <row r="73" spans="1:11" ht="24" customHeight="1" hidden="1">
      <c r="A73" s="5" t="s">
        <v>8</v>
      </c>
      <c r="B73" s="91" t="s">
        <v>9</v>
      </c>
      <c r="C73" s="92"/>
      <c r="D73" s="19">
        <f>SUM(E73:K73)</f>
        <v>0</v>
      </c>
      <c r="E73" s="7">
        <f>E65*0.04</f>
        <v>0</v>
      </c>
      <c r="F73" s="7">
        <f>F65*0.04</f>
        <v>0</v>
      </c>
      <c r="G73" s="7"/>
      <c r="H73" s="7"/>
      <c r="I73" s="7"/>
      <c r="J73" s="7"/>
      <c r="K73" s="7"/>
    </row>
    <row r="74" spans="1:11" ht="26.25" hidden="1">
      <c r="A74" s="5" t="s">
        <v>16</v>
      </c>
      <c r="B74" s="96" t="s">
        <v>6</v>
      </c>
      <c r="C74" s="97"/>
      <c r="D74" s="19">
        <f>SUM(E74:K74)</f>
        <v>167024405.8096</v>
      </c>
      <c r="E74" s="7">
        <f>E66*0.04</f>
        <v>0</v>
      </c>
      <c r="F74" s="7">
        <f aca="true" t="shared" si="13" ref="F74:K74">F66*0.04</f>
        <v>154657.69320000053</v>
      </c>
      <c r="G74" s="7">
        <f t="shared" si="13"/>
        <v>13269748.1164</v>
      </c>
      <c r="H74" s="7">
        <f t="shared" si="13"/>
        <v>42240000</v>
      </c>
      <c r="I74" s="7">
        <f t="shared" si="13"/>
        <v>37132800</v>
      </c>
      <c r="J74" s="7">
        <f t="shared" si="13"/>
        <v>37132800</v>
      </c>
      <c r="K74" s="7">
        <f t="shared" si="13"/>
        <v>37094400</v>
      </c>
    </row>
    <row r="75" spans="1:11" ht="24.75" customHeight="1" hidden="1">
      <c r="A75" s="90" t="s">
        <v>2</v>
      </c>
      <c r="B75" s="90"/>
      <c r="C75" s="90"/>
      <c r="D75" s="20">
        <f>SUM(E75:K75)</f>
        <v>189979198.64560002</v>
      </c>
      <c r="E75" s="9">
        <f aca="true" t="shared" si="14" ref="E75:K75">SUM(E71:E74)</f>
        <v>0</v>
      </c>
      <c r="F75" s="9">
        <f t="shared" si="14"/>
        <v>392010.52920000197</v>
      </c>
      <c r="G75" s="9">
        <f t="shared" si="14"/>
        <v>13269748.1164</v>
      </c>
      <c r="H75" s="9">
        <f t="shared" si="14"/>
        <v>49812480</v>
      </c>
      <c r="I75" s="9">
        <f t="shared" si="14"/>
        <v>44705280</v>
      </c>
      <c r="J75" s="9">
        <f t="shared" si="14"/>
        <v>44705280</v>
      </c>
      <c r="K75" s="9">
        <f t="shared" si="14"/>
        <v>37094400</v>
      </c>
    </row>
    <row r="76" spans="6:8" ht="12.75">
      <c r="F76" s="14"/>
      <c r="G76" s="14"/>
      <c r="H76" s="13"/>
    </row>
    <row r="77" ht="12.75">
      <c r="F77" s="14"/>
    </row>
    <row r="78" spans="4:8" ht="12.75">
      <c r="D78" s="48">
        <f>D59-D56</f>
        <v>6533200000</v>
      </c>
      <c r="F78" s="14"/>
      <c r="G78" s="13"/>
      <c r="H78" s="13"/>
    </row>
    <row r="79" ht="12.75"/>
    <row r="80" ht="12.75">
      <c r="F80" s="13"/>
    </row>
    <row r="81" ht="12.75"/>
    <row r="82" ht="12.75">
      <c r="F82" s="13"/>
    </row>
    <row r="83" ht="12.75"/>
    <row r="84" spans="6:7" ht="12.75">
      <c r="F84" s="13"/>
      <c r="G84" s="13"/>
    </row>
  </sheetData>
  <sheetProtection/>
  <mergeCells count="63">
    <mergeCell ref="B71:C71"/>
    <mergeCell ref="A53:C54"/>
    <mergeCell ref="B65:C65"/>
    <mergeCell ref="B66:C66"/>
    <mergeCell ref="A67:C67"/>
    <mergeCell ref="B63:C63"/>
    <mergeCell ref="B56:C56"/>
    <mergeCell ref="B58:C58"/>
    <mergeCell ref="A59:C59"/>
    <mergeCell ref="A45:C46"/>
    <mergeCell ref="D69:K69"/>
    <mergeCell ref="B57:C57"/>
    <mergeCell ref="B55:C55"/>
    <mergeCell ref="D53:K53"/>
    <mergeCell ref="A69:C70"/>
    <mergeCell ref="B64:C64"/>
    <mergeCell ref="B50:C50"/>
    <mergeCell ref="D61:K61"/>
    <mergeCell ref="A75:C75"/>
    <mergeCell ref="D45:K45"/>
    <mergeCell ref="B47:C47"/>
    <mergeCell ref="B49:C49"/>
    <mergeCell ref="A51:C51"/>
    <mergeCell ref="B72:C72"/>
    <mergeCell ref="B73:C73"/>
    <mergeCell ref="B74:C74"/>
    <mergeCell ref="A61:C62"/>
    <mergeCell ref="A52:K52"/>
    <mergeCell ref="B43:C43"/>
    <mergeCell ref="A44:C44"/>
    <mergeCell ref="B33:C33"/>
    <mergeCell ref="B34:C34"/>
    <mergeCell ref="A38:C39"/>
    <mergeCell ref="B40:C40"/>
    <mergeCell ref="B41:C41"/>
    <mergeCell ref="B42:C42"/>
    <mergeCell ref="A9:A12"/>
    <mergeCell ref="B22:C22"/>
    <mergeCell ref="A24:C25"/>
    <mergeCell ref="D38:K38"/>
    <mergeCell ref="D24:K24"/>
    <mergeCell ref="B28:C28"/>
    <mergeCell ref="A30:C30"/>
    <mergeCell ref="A31:C32"/>
    <mergeCell ref="B35:C35"/>
    <mergeCell ref="A37:C37"/>
    <mergeCell ref="D31:K31"/>
    <mergeCell ref="A16:C16"/>
    <mergeCell ref="A17:C18"/>
    <mergeCell ref="D17:K17"/>
    <mergeCell ref="B19:C19"/>
    <mergeCell ref="B21:C21"/>
    <mergeCell ref="A23:C23"/>
    <mergeCell ref="B12:C12"/>
    <mergeCell ref="A14:A15"/>
    <mergeCell ref="B15:C15"/>
    <mergeCell ref="A1:K1"/>
    <mergeCell ref="A2:C3"/>
    <mergeCell ref="D2:K2"/>
    <mergeCell ref="A4:A8"/>
    <mergeCell ref="B4:B7"/>
    <mergeCell ref="B8:C8"/>
    <mergeCell ref="B9:B11"/>
  </mergeCells>
  <printOptions horizontalCentered="1" verticalCentered="1"/>
  <pageMargins left="0.35433070866141736" right="0.2362204724409449" top="0.35433070866141736" bottom="0.4724409448818898" header="0.2755905511811024" footer="0.31496062992125984"/>
  <pageSetup fitToHeight="2" horizontalDpi="600" verticalDpi="600" orientation="landscape" paperSize="9" scale="55" r:id="rId3"/>
  <rowBreaks count="3" manualBreakCount="3">
    <brk id="30" max="10" man="1"/>
    <brk id="51" max="10" man="1"/>
    <brk id="68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89"/>
  <sheetViews>
    <sheetView zoomScale="70" zoomScaleNormal="70" zoomScaleSheetLayoutView="50" workbookViewId="0" topLeftCell="A1">
      <pane ySplit="1" topLeftCell="A68" activePane="bottomLeft" state="frozen"/>
      <selection pane="topLeft" activeCell="A1" sqref="A1"/>
      <selection pane="bottomLeft" activeCell="A84" sqref="A84:K84"/>
    </sheetView>
  </sheetViews>
  <sheetFormatPr defaultColWidth="11.421875" defaultRowHeight="15"/>
  <cols>
    <col min="1" max="1" width="18.28125" style="1" customWidth="1"/>
    <col min="2" max="2" width="10.421875" style="1" customWidth="1"/>
    <col min="3" max="3" width="21.00390625" style="3" customWidth="1"/>
    <col min="4" max="4" width="20.00390625" style="3" customWidth="1"/>
    <col min="5" max="5" width="18.00390625" style="4" customWidth="1"/>
    <col min="6" max="7" width="18.00390625" style="1" customWidth="1"/>
    <col min="8" max="10" width="21.8515625" style="1" bestFit="1" customWidth="1"/>
    <col min="11" max="11" width="20.140625" style="1" bestFit="1" customWidth="1"/>
    <col min="12" max="12" width="15.28125" style="1" bestFit="1" customWidth="1"/>
    <col min="13" max="13" width="14.8515625" style="1" bestFit="1" customWidth="1"/>
    <col min="14" max="14" width="11.7109375" style="1" bestFit="1" customWidth="1"/>
    <col min="15" max="16384" width="11.421875" style="1" customWidth="1"/>
  </cols>
  <sheetData>
    <row r="1" spans="1:11" ht="91.5" customHeight="1">
      <c r="A1" s="80" t="s">
        <v>66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48.75" customHeight="1">
      <c r="A2" s="81" t="s">
        <v>10</v>
      </c>
      <c r="B2" s="81"/>
      <c r="C2" s="81"/>
      <c r="D2" s="82" t="s">
        <v>62</v>
      </c>
      <c r="E2" s="83"/>
      <c r="F2" s="83"/>
      <c r="G2" s="83"/>
      <c r="H2" s="83"/>
      <c r="I2" s="83"/>
      <c r="J2" s="83"/>
      <c r="K2" s="84"/>
    </row>
    <row r="3" spans="1:11" ht="24" customHeight="1">
      <c r="A3" s="81"/>
      <c r="B3" s="114"/>
      <c r="C3" s="81"/>
      <c r="D3" s="2" t="s">
        <v>2</v>
      </c>
      <c r="E3" s="2">
        <v>2014</v>
      </c>
      <c r="F3" s="2">
        <v>2015</v>
      </c>
      <c r="G3" s="2">
        <v>2016</v>
      </c>
      <c r="H3" s="2">
        <v>2017</v>
      </c>
      <c r="I3" s="2">
        <v>2018</v>
      </c>
      <c r="J3" s="2">
        <v>2019</v>
      </c>
      <c r="K3" s="2">
        <v>2020</v>
      </c>
    </row>
    <row r="4" spans="1:11" ht="24" customHeight="1">
      <c r="A4" s="122" t="s">
        <v>3</v>
      </c>
      <c r="B4" s="88" t="s">
        <v>4</v>
      </c>
      <c r="C4" s="55" t="s">
        <v>34</v>
      </c>
      <c r="D4" s="10">
        <f>SUM(E4:K4)</f>
        <v>114483474</v>
      </c>
      <c r="E4" s="7">
        <v>114483474</v>
      </c>
      <c r="F4" s="7"/>
      <c r="G4" s="7"/>
      <c r="I4" s="7"/>
      <c r="J4" s="7"/>
      <c r="K4" s="7"/>
    </row>
    <row r="5" spans="1:11" ht="24" customHeight="1">
      <c r="A5" s="123"/>
      <c r="B5" s="89"/>
      <c r="C5" s="55" t="s">
        <v>32</v>
      </c>
      <c r="D5" s="10">
        <f>SUM(E5:K5)</f>
        <v>240207348</v>
      </c>
      <c r="E5" s="7">
        <v>5620200</v>
      </c>
      <c r="F5" s="7">
        <v>120103674</v>
      </c>
      <c r="G5" s="7">
        <v>114483474</v>
      </c>
      <c r="H5" s="7"/>
      <c r="I5" s="7"/>
      <c r="J5" s="7"/>
      <c r="K5" s="7"/>
    </row>
    <row r="6" spans="1:11" ht="24" customHeight="1">
      <c r="A6" s="123"/>
      <c r="B6" s="89"/>
      <c r="C6" s="55" t="s">
        <v>33</v>
      </c>
      <c r="D6" s="10">
        <f aca="true" t="shared" si="0" ref="D6:D19">SUM(E6:K6)</f>
        <v>141372620.92</v>
      </c>
      <c r="E6" s="7">
        <v>55982438.68</v>
      </c>
      <c r="F6" s="51">
        <v>23787543.56</v>
      </c>
      <c r="G6" s="7">
        <v>61602638.68</v>
      </c>
      <c r="H6" s="7"/>
      <c r="I6" s="7"/>
      <c r="J6" s="7"/>
      <c r="K6" s="7"/>
    </row>
    <row r="7" spans="1:11" ht="24" customHeight="1">
      <c r="A7" s="123"/>
      <c r="B7" s="89"/>
      <c r="C7" s="55" t="s">
        <v>24</v>
      </c>
      <c r="D7" s="10">
        <f t="shared" si="0"/>
        <v>65956557.07999998</v>
      </c>
      <c r="E7" s="7">
        <v>11253887.319999993</v>
      </c>
      <c r="F7" s="7">
        <v>43448782.44</v>
      </c>
      <c r="G7" s="7">
        <v>11253887.319999993</v>
      </c>
      <c r="H7" s="7"/>
      <c r="I7" s="7"/>
      <c r="J7" s="7"/>
      <c r="K7" s="7"/>
    </row>
    <row r="8" spans="1:11" ht="27.75" customHeight="1">
      <c r="A8" s="123"/>
      <c r="B8" s="89"/>
      <c r="C8" s="55" t="s">
        <v>54</v>
      </c>
      <c r="D8" s="10">
        <f t="shared" si="0"/>
        <v>187340000</v>
      </c>
      <c r="E8" s="7"/>
      <c r="F8" s="7">
        <v>421032</v>
      </c>
      <c r="G8" s="7"/>
      <c r="H8" s="7">
        <f>'[1]CIPETab2'!$F$8</f>
        <v>186918968</v>
      </c>
      <c r="I8" s="7"/>
      <c r="J8" s="7"/>
      <c r="K8" s="7"/>
    </row>
    <row r="9" spans="1:13" ht="55.5" customHeight="1">
      <c r="A9" s="123"/>
      <c r="B9" s="53"/>
      <c r="C9" s="54" t="s">
        <v>53</v>
      </c>
      <c r="D9" s="10"/>
      <c r="E9" s="7"/>
      <c r="F9" s="7"/>
      <c r="G9" s="7"/>
      <c r="H9" s="7"/>
      <c r="I9" s="7">
        <v>187340000</v>
      </c>
      <c r="J9" s="7">
        <v>187340000</v>
      </c>
      <c r="K9" s="7"/>
      <c r="L9" s="52"/>
      <c r="M9" s="13"/>
    </row>
    <row r="10" spans="1:11" ht="21.75" customHeight="1">
      <c r="A10" s="87"/>
      <c r="B10" s="115" t="s">
        <v>0</v>
      </c>
      <c r="C10" s="77"/>
      <c r="D10" s="31">
        <f>SUM(D4:D9)</f>
        <v>749360000</v>
      </c>
      <c r="E10" s="31">
        <f aca="true" t="shared" si="1" ref="E10:K10">SUM(E4:E9)</f>
        <v>187340000</v>
      </c>
      <c r="F10" s="31">
        <f t="shared" si="1"/>
        <v>187761032</v>
      </c>
      <c r="G10" s="31">
        <f t="shared" si="1"/>
        <v>187340000</v>
      </c>
      <c r="H10" s="31">
        <f t="shared" si="1"/>
        <v>186918968</v>
      </c>
      <c r="I10" s="31">
        <f t="shared" si="1"/>
        <v>187340000</v>
      </c>
      <c r="J10" s="31">
        <f t="shared" si="1"/>
        <v>187340000</v>
      </c>
      <c r="K10" s="31">
        <f t="shared" si="1"/>
        <v>0</v>
      </c>
    </row>
    <row r="11" spans="1:11" ht="24" customHeight="1">
      <c r="A11" s="93" t="s">
        <v>5</v>
      </c>
      <c r="B11" s="88" t="s">
        <v>6</v>
      </c>
      <c r="C11" s="28" t="s">
        <v>32</v>
      </c>
      <c r="D11" s="10">
        <f t="shared" si="0"/>
        <v>142525129</v>
      </c>
      <c r="E11" s="7">
        <v>142525129</v>
      </c>
      <c r="F11" s="7"/>
      <c r="G11" s="7"/>
      <c r="H11" s="7"/>
      <c r="I11" s="7"/>
      <c r="J11" s="7"/>
      <c r="K11" s="7"/>
    </row>
    <row r="12" spans="1:11" ht="24" customHeight="1">
      <c r="A12" s="94"/>
      <c r="B12" s="89"/>
      <c r="C12" s="28" t="s">
        <v>33</v>
      </c>
      <c r="D12" s="10">
        <f t="shared" si="0"/>
        <v>295410936.28999996</v>
      </c>
      <c r="E12" s="7">
        <v>76442903.65</v>
      </c>
      <c r="F12" s="7">
        <v>218968032.64</v>
      </c>
      <c r="G12" s="7"/>
      <c r="H12" s="7"/>
      <c r="I12" s="7"/>
      <c r="J12" s="7"/>
      <c r="K12" s="7"/>
    </row>
    <row r="13" spans="1:11" ht="24" customHeight="1">
      <c r="A13" s="94"/>
      <c r="B13" s="89"/>
      <c r="C13" s="28" t="s">
        <v>24</v>
      </c>
      <c r="D13" s="10">
        <f t="shared" si="0"/>
        <v>110893532.61</v>
      </c>
      <c r="E13" s="7">
        <v>69861565.25</v>
      </c>
      <c r="F13" s="7">
        <v>41031967.36</v>
      </c>
      <c r="G13" s="7"/>
      <c r="H13" s="7"/>
      <c r="I13" s="7"/>
      <c r="J13" s="7"/>
      <c r="K13" s="7"/>
    </row>
    <row r="14" spans="1:11" ht="30" customHeight="1">
      <c r="A14" s="94"/>
      <c r="B14" s="124"/>
      <c r="C14" s="28" t="s">
        <v>54</v>
      </c>
      <c r="D14" s="10">
        <f t="shared" si="0"/>
        <v>5512788.900000021</v>
      </c>
      <c r="E14" s="7"/>
      <c r="F14" s="7">
        <v>5512788.900000021</v>
      </c>
      <c r="G14" s="7"/>
      <c r="H14" s="7"/>
      <c r="I14" s="7"/>
      <c r="J14" s="7"/>
      <c r="K14" s="7"/>
    </row>
    <row r="15" spans="1:11" ht="23.25" customHeight="1">
      <c r="A15" s="95"/>
      <c r="B15" s="76" t="s">
        <v>0</v>
      </c>
      <c r="C15" s="77"/>
      <c r="D15" s="31">
        <f>SUM(D11:D14)</f>
        <v>554342386.8</v>
      </c>
      <c r="E15" s="30">
        <f>SUM(E11:E14)</f>
        <v>288829597.9</v>
      </c>
      <c r="F15" s="30">
        <f>SUM(F11:F14)</f>
        <v>265512788.90000004</v>
      </c>
      <c r="G15" s="30"/>
      <c r="H15" s="30"/>
      <c r="I15" s="30"/>
      <c r="J15" s="30"/>
      <c r="K15" s="30"/>
    </row>
    <row r="16" spans="1:11" ht="24" customHeight="1">
      <c r="A16" s="5" t="s">
        <v>8</v>
      </c>
      <c r="B16" s="24" t="s">
        <v>9</v>
      </c>
      <c r="C16" s="26" t="s">
        <v>24</v>
      </c>
      <c r="D16" s="10">
        <f t="shared" si="0"/>
        <v>250000000</v>
      </c>
      <c r="E16" s="7">
        <v>250000000</v>
      </c>
      <c r="F16" s="7"/>
      <c r="G16" s="7"/>
      <c r="H16" s="7"/>
      <c r="I16" s="7"/>
      <c r="J16" s="7"/>
      <c r="K16" s="7"/>
    </row>
    <row r="17" spans="1:13" ht="24" customHeight="1">
      <c r="A17" s="78" t="s">
        <v>51</v>
      </c>
      <c r="B17" s="78" t="s">
        <v>6</v>
      </c>
      <c r="C17" s="26" t="s">
        <v>24</v>
      </c>
      <c r="D17" s="10">
        <f t="shared" si="0"/>
        <v>699632350.09</v>
      </c>
      <c r="E17" s="7"/>
      <c r="F17" s="51">
        <v>190000000</v>
      </c>
      <c r="G17" s="7">
        <v>509632350.09000003</v>
      </c>
      <c r="H17" s="7"/>
      <c r="I17" s="7"/>
      <c r="J17" s="7"/>
      <c r="K17" s="7"/>
      <c r="M17" s="8"/>
    </row>
    <row r="18" spans="1:13" ht="32.25" customHeight="1">
      <c r="A18" s="107"/>
      <c r="B18" s="107"/>
      <c r="C18" s="28" t="s">
        <v>54</v>
      </c>
      <c r="D18" s="10">
        <f t="shared" si="0"/>
        <v>884144085.9859611</v>
      </c>
      <c r="E18" s="7"/>
      <c r="F18" s="7">
        <v>3866442.330000013</v>
      </c>
      <c r="G18" s="7">
        <v>150000000</v>
      </c>
      <c r="H18" s="7">
        <f>'[1]CIPETab2'!$J$8</f>
        <v>730277643.655961</v>
      </c>
      <c r="I18" s="7"/>
      <c r="J18" s="7"/>
      <c r="K18" s="7"/>
      <c r="M18" s="8"/>
    </row>
    <row r="19" spans="1:13" s="64" customFormat="1" ht="19.5" customHeight="1">
      <c r="A19" s="107"/>
      <c r="B19" s="108"/>
      <c r="C19" s="28" t="s">
        <v>64</v>
      </c>
      <c r="D19" s="10">
        <f t="shared" si="0"/>
        <v>865128117</v>
      </c>
      <c r="E19" s="63"/>
      <c r="F19" s="63"/>
      <c r="G19" s="63">
        <v>99754850</v>
      </c>
      <c r="H19" s="63">
        <v>153855162</v>
      </c>
      <c r="I19" s="63">
        <v>611518105</v>
      </c>
      <c r="J19" s="63"/>
      <c r="K19" s="63"/>
      <c r="M19" s="65"/>
    </row>
    <row r="20" spans="1:13" ht="24" customHeight="1">
      <c r="A20" s="79"/>
      <c r="B20" s="76" t="s">
        <v>0</v>
      </c>
      <c r="C20" s="77"/>
      <c r="D20" s="31">
        <f>SUM(D17:D19)</f>
        <v>2448904553.075961</v>
      </c>
      <c r="E20" s="31">
        <f aca="true" t="shared" si="2" ref="E20:K20">SUM(E17:E19)</f>
        <v>0</v>
      </c>
      <c r="F20" s="31">
        <f t="shared" si="2"/>
        <v>193866442.33</v>
      </c>
      <c r="G20" s="31">
        <f t="shared" si="2"/>
        <v>759387200.09</v>
      </c>
      <c r="H20" s="31">
        <f t="shared" si="2"/>
        <v>884132805.655961</v>
      </c>
      <c r="I20" s="31">
        <f t="shared" si="2"/>
        <v>611518105</v>
      </c>
      <c r="J20" s="31">
        <f t="shared" si="2"/>
        <v>0</v>
      </c>
      <c r="K20" s="31">
        <f t="shared" si="2"/>
        <v>0</v>
      </c>
      <c r="M20" s="8"/>
    </row>
    <row r="21" spans="1:13" ht="27.75" customHeight="1">
      <c r="A21" s="90" t="s">
        <v>2</v>
      </c>
      <c r="B21" s="90"/>
      <c r="C21" s="90"/>
      <c r="D21" s="10">
        <f>SUM(E21:K21)</f>
        <v>4377286939.875961</v>
      </c>
      <c r="E21" s="9">
        <f>E20+E15+E16+E10</f>
        <v>726169597.9</v>
      </c>
      <c r="F21" s="9">
        <f aca="true" t="shared" si="3" ref="F21:K21">F20+F15+F16+F10</f>
        <v>647140263.23</v>
      </c>
      <c r="G21" s="9">
        <f t="shared" si="3"/>
        <v>946727200.09</v>
      </c>
      <c r="H21" s="9">
        <f t="shared" si="3"/>
        <v>1071051773.655961</v>
      </c>
      <c r="I21" s="9">
        <f t="shared" si="3"/>
        <v>798858105</v>
      </c>
      <c r="J21" s="9">
        <f t="shared" si="3"/>
        <v>187340000</v>
      </c>
      <c r="K21" s="9">
        <f t="shared" si="3"/>
        <v>0</v>
      </c>
      <c r="M21" s="8"/>
    </row>
    <row r="22" spans="1:11" ht="27" customHeight="1">
      <c r="A22" s="81" t="s">
        <v>10</v>
      </c>
      <c r="B22" s="81"/>
      <c r="C22" s="81"/>
      <c r="D22" s="82" t="s">
        <v>26</v>
      </c>
      <c r="E22" s="83"/>
      <c r="F22" s="83"/>
      <c r="G22" s="83"/>
      <c r="H22" s="83"/>
      <c r="I22" s="83"/>
      <c r="J22" s="83"/>
      <c r="K22" s="84"/>
    </row>
    <row r="23" spans="1:11" ht="24" customHeight="1">
      <c r="A23" s="81"/>
      <c r="B23" s="81"/>
      <c r="C23" s="81"/>
      <c r="D23" s="2" t="s">
        <v>2</v>
      </c>
      <c r="E23" s="2">
        <v>2014</v>
      </c>
      <c r="F23" s="2">
        <v>2015</v>
      </c>
      <c r="G23" s="2">
        <v>2016</v>
      </c>
      <c r="H23" s="2">
        <v>2017</v>
      </c>
      <c r="I23" s="2">
        <v>2018</v>
      </c>
      <c r="J23" s="2">
        <v>2019</v>
      </c>
      <c r="K23" s="2">
        <v>2020</v>
      </c>
    </row>
    <row r="24" spans="1:11" ht="26.25" customHeight="1">
      <c r="A24" s="6" t="s">
        <v>3</v>
      </c>
      <c r="B24" s="91" t="s">
        <v>4</v>
      </c>
      <c r="C24" s="92"/>
      <c r="D24" s="10">
        <f aca="true" t="shared" si="4" ref="D24:D29">SUM(E24:K24)</f>
        <v>0</v>
      </c>
      <c r="E24" s="7"/>
      <c r="F24" s="7"/>
      <c r="G24" s="7"/>
      <c r="H24" s="7"/>
      <c r="I24" s="7"/>
      <c r="J24" s="7"/>
      <c r="K24" s="7"/>
    </row>
    <row r="25" spans="1:11" ht="38.25" customHeight="1">
      <c r="A25" s="12" t="s">
        <v>5</v>
      </c>
      <c r="B25" s="21" t="s">
        <v>6</v>
      </c>
      <c r="C25" s="28" t="s">
        <v>48</v>
      </c>
      <c r="D25" s="10">
        <f t="shared" si="4"/>
        <v>25987211.1</v>
      </c>
      <c r="E25" s="7"/>
      <c r="F25" s="7">
        <v>25987211.1</v>
      </c>
      <c r="G25" s="7"/>
      <c r="H25" s="7"/>
      <c r="I25" s="7"/>
      <c r="J25" s="7"/>
      <c r="K25" s="7"/>
    </row>
    <row r="26" spans="1:11" ht="26.25" customHeight="1">
      <c r="A26" s="5" t="s">
        <v>8</v>
      </c>
      <c r="B26" s="91" t="s">
        <v>9</v>
      </c>
      <c r="C26" s="92"/>
      <c r="D26" s="10">
        <f t="shared" si="4"/>
        <v>0</v>
      </c>
      <c r="E26" s="7"/>
      <c r="F26" s="7"/>
      <c r="G26" s="7"/>
      <c r="H26" s="7"/>
      <c r="I26" s="7"/>
      <c r="J26" s="7"/>
      <c r="K26" s="7"/>
    </row>
    <row r="27" spans="1:13" ht="49.5" customHeight="1">
      <c r="A27" s="112" t="s">
        <v>51</v>
      </c>
      <c r="B27" s="88" t="s">
        <v>6</v>
      </c>
      <c r="C27" s="28" t="s">
        <v>55</v>
      </c>
      <c r="D27" s="10">
        <f t="shared" si="4"/>
        <v>57417829.28</v>
      </c>
      <c r="E27" s="7"/>
      <c r="F27" s="7"/>
      <c r="G27" s="7">
        <v>57417829.28</v>
      </c>
      <c r="H27" s="7"/>
      <c r="I27" s="7"/>
      <c r="J27" s="7"/>
      <c r="K27" s="7"/>
      <c r="M27" s="8"/>
    </row>
    <row r="28" spans="1:13" ht="20.25" customHeight="1">
      <c r="A28" s="113"/>
      <c r="B28" s="106"/>
      <c r="C28" s="28" t="s">
        <v>65</v>
      </c>
      <c r="D28" s="10">
        <f t="shared" si="4"/>
        <v>35203289.05</v>
      </c>
      <c r="E28" s="7"/>
      <c r="F28" s="7"/>
      <c r="G28" s="7"/>
      <c r="H28" s="7">
        <v>35203289.05</v>
      </c>
      <c r="I28" s="7"/>
      <c r="J28" s="7"/>
      <c r="K28" s="7"/>
      <c r="M28" s="8"/>
    </row>
    <row r="29" spans="1:13" ht="23.25" customHeight="1">
      <c r="A29" s="90" t="s">
        <v>2</v>
      </c>
      <c r="B29" s="90"/>
      <c r="C29" s="90"/>
      <c r="D29" s="11">
        <f t="shared" si="4"/>
        <v>118608329.42999999</v>
      </c>
      <c r="E29" s="9">
        <f aca="true" t="shared" si="5" ref="E29:K29">SUM(E24:E27)</f>
        <v>0</v>
      </c>
      <c r="F29" s="9">
        <f t="shared" si="5"/>
        <v>25987211.1</v>
      </c>
      <c r="G29" s="9">
        <f t="shared" si="5"/>
        <v>57417829.28</v>
      </c>
      <c r="H29" s="9">
        <f>SUM(H24:H28)</f>
        <v>35203289.05</v>
      </c>
      <c r="I29" s="9">
        <f t="shared" si="5"/>
        <v>0</v>
      </c>
      <c r="J29" s="9">
        <f t="shared" si="5"/>
        <v>0</v>
      </c>
      <c r="K29" s="9">
        <f t="shared" si="5"/>
        <v>0</v>
      </c>
      <c r="M29" s="8"/>
    </row>
    <row r="30" spans="1:11" ht="27" customHeight="1">
      <c r="A30" s="81" t="s">
        <v>10</v>
      </c>
      <c r="B30" s="81"/>
      <c r="C30" s="81"/>
      <c r="D30" s="82" t="s">
        <v>27</v>
      </c>
      <c r="E30" s="83"/>
      <c r="F30" s="83"/>
      <c r="G30" s="83"/>
      <c r="H30" s="83"/>
      <c r="I30" s="83"/>
      <c r="J30" s="83"/>
      <c r="K30" s="84"/>
    </row>
    <row r="31" spans="1:11" ht="24" customHeight="1">
      <c r="A31" s="81"/>
      <c r="B31" s="81"/>
      <c r="C31" s="81"/>
      <c r="D31" s="2" t="s">
        <v>2</v>
      </c>
      <c r="E31" s="2">
        <v>2014</v>
      </c>
      <c r="F31" s="2">
        <v>2015</v>
      </c>
      <c r="G31" s="2">
        <v>2016</v>
      </c>
      <c r="H31" s="2">
        <v>2017</v>
      </c>
      <c r="I31" s="2">
        <v>2018</v>
      </c>
      <c r="J31" s="2">
        <v>2019</v>
      </c>
      <c r="K31" s="2">
        <v>2020</v>
      </c>
    </row>
    <row r="32" spans="1:11" ht="36.75" customHeight="1">
      <c r="A32" s="6" t="s">
        <v>3</v>
      </c>
      <c r="B32" s="24" t="s">
        <v>4</v>
      </c>
      <c r="C32" s="28" t="s">
        <v>49</v>
      </c>
      <c r="D32" s="10">
        <f>SUM(E32:K32)</f>
        <v>29158968</v>
      </c>
      <c r="E32" s="7">
        <v>9860000</v>
      </c>
      <c r="F32" s="7">
        <v>9438968</v>
      </c>
      <c r="G32" s="7">
        <v>9860000</v>
      </c>
      <c r="H32" s="7"/>
      <c r="I32" s="7"/>
      <c r="J32" s="7"/>
      <c r="K32" s="7"/>
    </row>
    <row r="33" spans="1:13" ht="41.25" customHeight="1">
      <c r="A33" s="12" t="s">
        <v>5</v>
      </c>
      <c r="B33" s="24" t="s">
        <v>6</v>
      </c>
      <c r="C33" s="28" t="s">
        <v>33</v>
      </c>
      <c r="D33" s="10">
        <f>SUM(E33:K33)</f>
        <v>11170402.099999994</v>
      </c>
      <c r="E33" s="7">
        <v>11170402.099999994</v>
      </c>
      <c r="F33" s="7"/>
      <c r="G33" s="7"/>
      <c r="H33" s="7"/>
      <c r="I33" s="7"/>
      <c r="J33" s="7"/>
      <c r="K33" s="7"/>
      <c r="M33" s="13"/>
    </row>
    <row r="34" spans="1:13" ht="24.75" customHeight="1">
      <c r="A34" s="5" t="s">
        <v>8</v>
      </c>
      <c r="B34" s="91" t="s">
        <v>9</v>
      </c>
      <c r="C34" s="92"/>
      <c r="D34" s="10">
        <f>SUM(E34:K34)</f>
        <v>0</v>
      </c>
      <c r="E34" s="7"/>
      <c r="F34" s="7"/>
      <c r="G34" s="7"/>
      <c r="H34" s="7"/>
      <c r="I34" s="7"/>
      <c r="J34" s="7"/>
      <c r="K34" s="7"/>
      <c r="M34" s="13"/>
    </row>
    <row r="35" spans="1:13" ht="50.25" customHeight="1">
      <c r="A35" s="5" t="s">
        <v>51</v>
      </c>
      <c r="B35" s="49" t="s">
        <v>6</v>
      </c>
      <c r="C35" s="28" t="s">
        <v>49</v>
      </c>
      <c r="D35" s="10">
        <f>SUM(E35:K35)</f>
        <v>13974947</v>
      </c>
      <c r="E35" s="7"/>
      <c r="F35" s="7"/>
      <c r="G35" s="7">
        <v>13974947</v>
      </c>
      <c r="H35" s="7"/>
      <c r="I35" s="7"/>
      <c r="J35" s="7"/>
      <c r="K35" s="7"/>
      <c r="M35" s="8"/>
    </row>
    <row r="36" spans="1:15" ht="23.25" customHeight="1">
      <c r="A36" s="90" t="s">
        <v>2</v>
      </c>
      <c r="B36" s="90"/>
      <c r="C36" s="90"/>
      <c r="D36" s="11">
        <f>SUM(E36:K36)</f>
        <v>54304317.099999994</v>
      </c>
      <c r="E36" s="9">
        <f aca="true" t="shared" si="6" ref="E36:K36">SUM(E32:E35)</f>
        <v>21030402.099999994</v>
      </c>
      <c r="F36" s="9">
        <f t="shared" si="6"/>
        <v>9438968</v>
      </c>
      <c r="G36" s="9">
        <f t="shared" si="6"/>
        <v>23834947</v>
      </c>
      <c r="H36" s="9">
        <f t="shared" si="6"/>
        <v>0</v>
      </c>
      <c r="I36" s="9">
        <f t="shared" si="6"/>
        <v>0</v>
      </c>
      <c r="J36" s="9">
        <f t="shared" si="6"/>
        <v>0</v>
      </c>
      <c r="K36" s="9">
        <f t="shared" si="6"/>
        <v>0</v>
      </c>
      <c r="M36" s="62"/>
      <c r="N36" s="8"/>
      <c r="O36" s="8"/>
    </row>
    <row r="37" spans="1:11" ht="32.25" customHeight="1">
      <c r="A37" s="81" t="s">
        <v>10</v>
      </c>
      <c r="B37" s="81"/>
      <c r="C37" s="81"/>
      <c r="D37" s="82" t="s">
        <v>37</v>
      </c>
      <c r="E37" s="83"/>
      <c r="F37" s="83"/>
      <c r="G37" s="83"/>
      <c r="H37" s="83"/>
      <c r="I37" s="83"/>
      <c r="J37" s="83"/>
      <c r="K37" s="84"/>
    </row>
    <row r="38" spans="1:11" ht="24" customHeight="1">
      <c r="A38" s="81"/>
      <c r="B38" s="81"/>
      <c r="C38" s="81"/>
      <c r="D38" s="2" t="s">
        <v>2</v>
      </c>
      <c r="E38" s="2">
        <v>2014</v>
      </c>
      <c r="F38" s="2">
        <v>2015</v>
      </c>
      <c r="G38" s="2">
        <v>2016</v>
      </c>
      <c r="H38" s="2">
        <v>2017</v>
      </c>
      <c r="I38" s="2">
        <v>2018</v>
      </c>
      <c r="J38" s="2">
        <v>2019</v>
      </c>
      <c r="K38" s="2">
        <v>2020</v>
      </c>
    </row>
    <row r="39" spans="1:11" ht="28.5" customHeight="1">
      <c r="A39" s="6" t="s">
        <v>3</v>
      </c>
      <c r="B39" s="91" t="s">
        <v>4</v>
      </c>
      <c r="C39" s="92"/>
      <c r="D39" s="10">
        <f>SUM(E39:K39)</f>
        <v>0</v>
      </c>
      <c r="E39" s="7"/>
      <c r="F39" s="7"/>
      <c r="G39" s="7"/>
      <c r="H39" s="7">
        <f>H32*0.04</f>
        <v>0</v>
      </c>
      <c r="I39" s="7">
        <f>I32*0.04</f>
        <v>0</v>
      </c>
      <c r="J39" s="7">
        <f>J32*0.04</f>
        <v>0</v>
      </c>
      <c r="K39" s="7"/>
    </row>
    <row r="40" spans="1:11" ht="28.5" customHeight="1">
      <c r="A40" s="12" t="s">
        <v>5</v>
      </c>
      <c r="B40" s="98" t="s">
        <v>6</v>
      </c>
      <c r="C40" s="99"/>
      <c r="D40" s="10">
        <f aca="true" t="shared" si="7" ref="D40:D46">SUM(E40:K40)</f>
        <v>0</v>
      </c>
      <c r="E40" s="7"/>
      <c r="F40" s="7">
        <f>F33*0.04</f>
        <v>0</v>
      </c>
      <c r="G40" s="7"/>
      <c r="H40" s="7"/>
      <c r="I40" s="7"/>
      <c r="J40" s="7"/>
      <c r="K40" s="7"/>
    </row>
    <row r="41" spans="1:11" ht="28.5" customHeight="1">
      <c r="A41" s="5" t="s">
        <v>8</v>
      </c>
      <c r="B41" s="91" t="s">
        <v>9</v>
      </c>
      <c r="C41" s="92"/>
      <c r="D41" s="10">
        <f t="shared" si="7"/>
        <v>0</v>
      </c>
      <c r="E41" s="7">
        <f>E34*0.04</f>
        <v>0</v>
      </c>
      <c r="F41" s="7">
        <f>F34*0.04</f>
        <v>0</v>
      </c>
      <c r="G41" s="7"/>
      <c r="H41" s="7"/>
      <c r="I41" s="7"/>
      <c r="J41" s="7"/>
      <c r="K41" s="7"/>
    </row>
    <row r="42" spans="1:13" ht="28.5" customHeight="1">
      <c r="A42" s="93" t="s">
        <v>51</v>
      </c>
      <c r="B42" s="93" t="s">
        <v>6</v>
      </c>
      <c r="C42" s="26" t="s">
        <v>24</v>
      </c>
      <c r="D42" s="10">
        <f t="shared" si="7"/>
        <v>6894557.67</v>
      </c>
      <c r="E42" s="7">
        <f>E35*0.04</f>
        <v>0</v>
      </c>
      <c r="F42" s="7">
        <v>6133557.67</v>
      </c>
      <c r="G42" s="7">
        <v>761000</v>
      </c>
      <c r="H42" s="7">
        <f>H35*0.04</f>
        <v>0</v>
      </c>
      <c r="I42" s="7">
        <f>I35*0.04</f>
        <v>0</v>
      </c>
      <c r="J42" s="7">
        <f>J35*0.04</f>
        <v>0</v>
      </c>
      <c r="K42" s="7">
        <f>K35*0.04</f>
        <v>0</v>
      </c>
      <c r="M42" s="8"/>
    </row>
    <row r="43" spans="1:13" ht="28.5" customHeight="1">
      <c r="A43" s="94"/>
      <c r="B43" s="94"/>
      <c r="C43" s="28" t="s">
        <v>54</v>
      </c>
      <c r="D43" s="10">
        <f t="shared" si="7"/>
        <v>11978230</v>
      </c>
      <c r="E43" s="7"/>
      <c r="F43" s="7"/>
      <c r="G43" s="7">
        <v>11978230</v>
      </c>
      <c r="H43" s="7"/>
      <c r="I43" s="7"/>
      <c r="J43" s="7"/>
      <c r="K43" s="7"/>
      <c r="M43" s="8"/>
    </row>
    <row r="44" spans="1:13" ht="28.5" customHeight="1">
      <c r="A44" s="94"/>
      <c r="B44" s="94"/>
      <c r="C44" s="28" t="s">
        <v>55</v>
      </c>
      <c r="D44" s="10">
        <f t="shared" si="7"/>
        <v>1435445.73</v>
      </c>
      <c r="E44" s="7"/>
      <c r="F44" s="7"/>
      <c r="G44" s="7">
        <v>1435445.73</v>
      </c>
      <c r="H44" s="7"/>
      <c r="I44" s="7"/>
      <c r="J44" s="7"/>
      <c r="K44" s="7"/>
      <c r="M44" s="8"/>
    </row>
    <row r="45" spans="1:13" ht="22.5" customHeight="1">
      <c r="A45" s="105"/>
      <c r="B45" s="105"/>
      <c r="C45" s="28" t="s">
        <v>56</v>
      </c>
      <c r="D45" s="10">
        <f t="shared" si="7"/>
        <v>13069981.62</v>
      </c>
      <c r="E45" s="7"/>
      <c r="F45" s="7"/>
      <c r="G45" s="7">
        <v>545347.86</v>
      </c>
      <c r="H45" s="7">
        <v>12524633.76</v>
      </c>
      <c r="I45" s="7"/>
      <c r="J45" s="7"/>
      <c r="K45" s="7"/>
      <c r="M45" s="8"/>
    </row>
    <row r="46" spans="1:13" ht="38.25" customHeight="1">
      <c r="A46" s="106"/>
      <c r="B46" s="106"/>
      <c r="C46" s="28" t="s">
        <v>67</v>
      </c>
      <c r="D46" s="10">
        <f t="shared" si="7"/>
        <v>16428616</v>
      </c>
      <c r="E46" s="7"/>
      <c r="F46" s="7"/>
      <c r="G46" s="7"/>
      <c r="H46" s="7">
        <v>1246000</v>
      </c>
      <c r="I46" s="7">
        <v>15182616</v>
      </c>
      <c r="J46" s="7"/>
      <c r="K46" s="7"/>
      <c r="M46" s="8"/>
    </row>
    <row r="47" spans="1:13" ht="21.75" customHeight="1">
      <c r="A47" s="90" t="s">
        <v>2</v>
      </c>
      <c r="B47" s="90"/>
      <c r="C47" s="90"/>
      <c r="D47" s="11">
        <f>SUM(E47:K47)</f>
        <v>49806831.019999996</v>
      </c>
      <c r="E47" s="9">
        <f>SUM(E39:E46)</f>
        <v>0</v>
      </c>
      <c r="F47" s="9">
        <f aca="true" t="shared" si="8" ref="F47:K47">SUM(F39:F46)</f>
        <v>6133557.67</v>
      </c>
      <c r="G47" s="9">
        <f t="shared" si="8"/>
        <v>14720023.59</v>
      </c>
      <c r="H47" s="9">
        <f t="shared" si="8"/>
        <v>13770633.76</v>
      </c>
      <c r="I47" s="9">
        <f t="shared" si="8"/>
        <v>15182616</v>
      </c>
      <c r="J47" s="9">
        <f t="shared" si="8"/>
        <v>0</v>
      </c>
      <c r="K47" s="9">
        <f t="shared" si="8"/>
        <v>0</v>
      </c>
      <c r="M47" s="8"/>
    </row>
    <row r="48" spans="1:11" ht="42" customHeight="1">
      <c r="A48" s="81" t="s">
        <v>10</v>
      </c>
      <c r="B48" s="81"/>
      <c r="C48" s="81"/>
      <c r="D48" s="82" t="s">
        <v>61</v>
      </c>
      <c r="E48" s="83"/>
      <c r="F48" s="83"/>
      <c r="G48" s="83"/>
      <c r="H48" s="83"/>
      <c r="I48" s="83"/>
      <c r="J48" s="83"/>
      <c r="K48" s="84"/>
    </row>
    <row r="49" spans="1:11" ht="24" customHeight="1">
      <c r="A49" s="81"/>
      <c r="B49" s="81"/>
      <c r="C49" s="81"/>
      <c r="D49" s="2" t="s">
        <v>2</v>
      </c>
      <c r="E49" s="2">
        <v>2014</v>
      </c>
      <c r="F49" s="2">
        <v>2015</v>
      </c>
      <c r="G49" s="2">
        <v>2016</v>
      </c>
      <c r="H49" s="2">
        <v>2017</v>
      </c>
      <c r="I49" s="2">
        <v>2018</v>
      </c>
      <c r="J49" s="2">
        <v>2019</v>
      </c>
      <c r="K49" s="2">
        <v>2020</v>
      </c>
    </row>
    <row r="50" spans="1:11" ht="57.75" customHeight="1">
      <c r="A50" s="93" t="s">
        <v>3</v>
      </c>
      <c r="B50" s="118" t="s">
        <v>4</v>
      </c>
      <c r="C50" s="67" t="s">
        <v>68</v>
      </c>
      <c r="D50" s="10">
        <f aca="true" t="shared" si="9" ref="D50:D55">SUM(E50:K50)</f>
        <v>7888000</v>
      </c>
      <c r="E50" s="7"/>
      <c r="F50" s="7">
        <f>(F67-F10-F24-F32-F39)*0.04</f>
        <v>0</v>
      </c>
      <c r="G50" s="7">
        <f>(G67-G10-G24-G32-G39)*0.04</f>
        <v>0</v>
      </c>
      <c r="H50" s="7">
        <v>7888000</v>
      </c>
      <c r="K50" s="7">
        <f>K67*0.04</f>
        <v>0</v>
      </c>
    </row>
    <row r="51" spans="1:11" ht="76.5" customHeight="1">
      <c r="A51" s="94"/>
      <c r="B51" s="118"/>
      <c r="C51" s="55" t="s">
        <v>69</v>
      </c>
      <c r="D51" s="10">
        <f t="shared" si="9"/>
        <v>15776000</v>
      </c>
      <c r="E51" s="7"/>
      <c r="F51" s="7"/>
      <c r="G51" s="7"/>
      <c r="H51" s="59">
        <v>0</v>
      </c>
      <c r="I51" s="7">
        <v>7888000</v>
      </c>
      <c r="J51" s="7">
        <v>7888000</v>
      </c>
      <c r="K51" s="7"/>
    </row>
    <row r="52" spans="1:14" ht="43.5" customHeight="1">
      <c r="A52" s="109" t="s">
        <v>51</v>
      </c>
      <c r="B52" s="119" t="s">
        <v>6</v>
      </c>
      <c r="C52" s="57" t="s">
        <v>57</v>
      </c>
      <c r="D52" s="58">
        <f t="shared" si="9"/>
        <v>36000000</v>
      </c>
      <c r="E52" s="56"/>
      <c r="F52" s="56"/>
      <c r="G52" s="56">
        <f>G70*0.04</f>
        <v>36000000</v>
      </c>
      <c r="H52" s="60"/>
      <c r="I52" s="61"/>
      <c r="J52" s="61"/>
      <c r="K52" s="61"/>
      <c r="L52" s="13"/>
      <c r="M52" s="50"/>
      <c r="N52" s="13"/>
    </row>
    <row r="53" spans="1:13" ht="43.5" customHeight="1">
      <c r="A53" s="110"/>
      <c r="B53" s="120"/>
      <c r="C53" s="66" t="s">
        <v>68</v>
      </c>
      <c r="D53" s="58">
        <f t="shared" si="9"/>
        <v>5253005</v>
      </c>
      <c r="E53" s="56"/>
      <c r="F53" s="56"/>
      <c r="G53" s="56"/>
      <c r="H53" s="56">
        <v>5253005</v>
      </c>
      <c r="I53" s="56"/>
      <c r="J53" s="56"/>
      <c r="K53" s="56"/>
      <c r="L53" s="13"/>
      <c r="M53" s="50"/>
    </row>
    <row r="54" spans="1:13" ht="112.5" customHeight="1">
      <c r="A54" s="111"/>
      <c r="B54" s="121"/>
      <c r="C54" s="68" t="s">
        <v>69</v>
      </c>
      <c r="D54" s="58">
        <f t="shared" si="9"/>
        <v>154746995</v>
      </c>
      <c r="E54" s="56"/>
      <c r="F54" s="56"/>
      <c r="G54" s="56"/>
      <c r="H54" s="56">
        <v>38746995</v>
      </c>
      <c r="I54" s="56">
        <f>I70*0.04</f>
        <v>52000000</v>
      </c>
      <c r="J54" s="56">
        <f>J70*0.04</f>
        <v>52000000</v>
      </c>
      <c r="K54" s="56">
        <f>K70*0.04</f>
        <v>12000000</v>
      </c>
      <c r="L54" s="13"/>
      <c r="M54" s="8"/>
    </row>
    <row r="55" spans="1:13" ht="21.75" customHeight="1">
      <c r="A55" s="90" t="s">
        <v>2</v>
      </c>
      <c r="B55" s="90"/>
      <c r="C55" s="90"/>
      <c r="D55" s="11">
        <f t="shared" si="9"/>
        <v>219664000</v>
      </c>
      <c r="E55" s="9">
        <f>SUM(E50:E54)</f>
        <v>0</v>
      </c>
      <c r="F55" s="9">
        <f aca="true" t="shared" si="10" ref="F55:K55">SUM(F50:F54)</f>
        <v>0</v>
      </c>
      <c r="G55" s="9">
        <f t="shared" si="10"/>
        <v>36000000</v>
      </c>
      <c r="H55" s="9">
        <f t="shared" si="10"/>
        <v>51888000</v>
      </c>
      <c r="I55" s="9">
        <f t="shared" si="10"/>
        <v>59888000</v>
      </c>
      <c r="J55" s="9">
        <f t="shared" si="10"/>
        <v>59888000</v>
      </c>
      <c r="K55" s="9">
        <f t="shared" si="10"/>
        <v>12000000</v>
      </c>
      <c r="M55" s="8"/>
    </row>
    <row r="56" spans="1:11" ht="36" customHeight="1">
      <c r="A56" s="81" t="s">
        <v>10</v>
      </c>
      <c r="B56" s="81"/>
      <c r="C56" s="81"/>
      <c r="D56" s="82" t="s">
        <v>30</v>
      </c>
      <c r="E56" s="83"/>
      <c r="F56" s="83"/>
      <c r="G56" s="83"/>
      <c r="H56" s="83"/>
      <c r="I56" s="83"/>
      <c r="J56" s="83"/>
      <c r="K56" s="84"/>
    </row>
    <row r="57" spans="1:11" ht="24" customHeight="1">
      <c r="A57" s="81"/>
      <c r="B57" s="81"/>
      <c r="C57" s="81"/>
      <c r="D57" s="2" t="s">
        <v>2</v>
      </c>
      <c r="E57" s="2">
        <v>2014</v>
      </c>
      <c r="F57" s="2">
        <v>2015</v>
      </c>
      <c r="G57" s="2">
        <v>2016</v>
      </c>
      <c r="H57" s="2">
        <v>2017</v>
      </c>
      <c r="I57" s="2">
        <v>2018</v>
      </c>
      <c r="J57" s="2">
        <v>2019</v>
      </c>
      <c r="K57" s="2">
        <v>2020</v>
      </c>
    </row>
    <row r="58" spans="1:11" ht="28.5" customHeight="1">
      <c r="A58" s="6" t="s">
        <v>3</v>
      </c>
      <c r="B58" s="91" t="s">
        <v>4</v>
      </c>
      <c r="C58" s="92"/>
      <c r="D58" s="10">
        <f aca="true" t="shared" si="11" ref="D58:D63">SUM(E58:K58)</f>
        <v>0</v>
      </c>
      <c r="E58" s="7"/>
      <c r="F58" s="7"/>
      <c r="G58" s="7"/>
      <c r="H58" s="7"/>
      <c r="I58" s="7"/>
      <c r="J58" s="7"/>
      <c r="K58" s="7"/>
    </row>
    <row r="59" spans="1:11" ht="43.5" customHeight="1">
      <c r="A59" s="12" t="s">
        <v>5</v>
      </c>
      <c r="B59" s="21" t="s">
        <v>6</v>
      </c>
      <c r="C59" s="25" t="s">
        <v>60</v>
      </c>
      <c r="D59" s="10">
        <f t="shared" si="11"/>
        <v>8500000</v>
      </c>
      <c r="E59" s="7"/>
      <c r="F59" s="7">
        <v>8500000</v>
      </c>
      <c r="G59" s="7"/>
      <c r="H59" s="7"/>
      <c r="I59" s="7"/>
      <c r="J59" s="7"/>
      <c r="K59" s="7"/>
    </row>
    <row r="60" spans="1:11" ht="28.5" customHeight="1">
      <c r="A60" s="5" t="s">
        <v>8</v>
      </c>
      <c r="B60" s="91" t="s">
        <v>9</v>
      </c>
      <c r="C60" s="92"/>
      <c r="D60" s="10">
        <f t="shared" si="11"/>
        <v>0</v>
      </c>
      <c r="E60" s="7"/>
      <c r="F60" s="7"/>
      <c r="G60" s="7"/>
      <c r="H60" s="7"/>
      <c r="I60" s="7"/>
      <c r="J60" s="7"/>
      <c r="K60" s="7"/>
    </row>
    <row r="61" spans="1:13" ht="66" customHeight="1">
      <c r="A61" s="112" t="s">
        <v>51</v>
      </c>
      <c r="B61" s="88" t="s">
        <v>6</v>
      </c>
      <c r="C61" s="25" t="s">
        <v>58</v>
      </c>
      <c r="D61" s="10">
        <f t="shared" si="11"/>
        <v>18500000</v>
      </c>
      <c r="E61" s="7"/>
      <c r="F61" s="7"/>
      <c r="G61" s="7">
        <v>18500000</v>
      </c>
      <c r="H61" s="7"/>
      <c r="I61" s="7"/>
      <c r="J61" s="7"/>
      <c r="K61" s="7"/>
      <c r="M61" s="8"/>
    </row>
    <row r="62" spans="1:13" ht="66" customHeight="1">
      <c r="A62" s="113"/>
      <c r="B62" s="106"/>
      <c r="C62" s="25" t="s">
        <v>59</v>
      </c>
      <c r="D62" s="10">
        <f t="shared" si="11"/>
        <v>14500000</v>
      </c>
      <c r="E62" s="7"/>
      <c r="F62" s="7"/>
      <c r="G62" s="7"/>
      <c r="H62" s="7">
        <v>14500000</v>
      </c>
      <c r="I62" s="7"/>
      <c r="J62" s="7"/>
      <c r="K62" s="7"/>
      <c r="M62" s="8"/>
    </row>
    <row r="63" spans="1:13" ht="21.75" customHeight="1">
      <c r="A63" s="90" t="s">
        <v>2</v>
      </c>
      <c r="B63" s="90"/>
      <c r="C63" s="90"/>
      <c r="D63" s="11">
        <f t="shared" si="11"/>
        <v>41500000</v>
      </c>
      <c r="E63" s="9">
        <f>SUM(E58:E62)</f>
        <v>0</v>
      </c>
      <c r="F63" s="9">
        <f aca="true" t="shared" si="12" ref="F63:K63">SUM(F58:F62)</f>
        <v>8500000</v>
      </c>
      <c r="G63" s="9">
        <f t="shared" si="12"/>
        <v>18500000</v>
      </c>
      <c r="H63" s="9">
        <f t="shared" si="12"/>
        <v>14500000</v>
      </c>
      <c r="I63" s="9">
        <f t="shared" si="12"/>
        <v>0</v>
      </c>
      <c r="J63" s="9">
        <f t="shared" si="12"/>
        <v>0</v>
      </c>
      <c r="K63" s="9">
        <f t="shared" si="12"/>
        <v>0</v>
      </c>
      <c r="M63" s="8"/>
    </row>
    <row r="64" spans="1:13" ht="5.25" customHeight="1">
      <c r="A64" s="96"/>
      <c r="B64" s="100"/>
      <c r="C64" s="100"/>
      <c r="D64" s="100"/>
      <c r="E64" s="100"/>
      <c r="F64" s="100"/>
      <c r="G64" s="100"/>
      <c r="H64" s="100"/>
      <c r="I64" s="100"/>
      <c r="J64" s="100"/>
      <c r="K64" s="97"/>
      <c r="M64" s="8"/>
    </row>
    <row r="65" spans="1:11" ht="27" customHeight="1">
      <c r="A65" s="81" t="s">
        <v>10</v>
      </c>
      <c r="B65" s="81"/>
      <c r="C65" s="81"/>
      <c r="D65" s="82" t="s">
        <v>28</v>
      </c>
      <c r="E65" s="83"/>
      <c r="F65" s="83"/>
      <c r="G65" s="83"/>
      <c r="H65" s="83"/>
      <c r="I65" s="83"/>
      <c r="J65" s="83"/>
      <c r="K65" s="84"/>
    </row>
    <row r="66" spans="1:11" ht="24" customHeight="1">
      <c r="A66" s="81"/>
      <c r="B66" s="81"/>
      <c r="C66" s="81"/>
      <c r="D66" s="2" t="s">
        <v>2</v>
      </c>
      <c r="E66" s="2">
        <v>2014</v>
      </c>
      <c r="F66" s="2">
        <v>2015</v>
      </c>
      <c r="G66" s="2">
        <v>2016</v>
      </c>
      <c r="H66" s="2">
        <v>2017</v>
      </c>
      <c r="I66" s="2">
        <v>2018</v>
      </c>
      <c r="J66" s="2">
        <v>2019</v>
      </c>
      <c r="K66" s="2">
        <v>2020</v>
      </c>
    </row>
    <row r="67" spans="1:11" ht="21" customHeight="1">
      <c r="A67" s="6" t="s">
        <v>3</v>
      </c>
      <c r="B67" s="91" t="s">
        <v>4</v>
      </c>
      <c r="C67" s="92"/>
      <c r="D67" s="10">
        <f>SUM(E67:K67)</f>
        <v>1183200000</v>
      </c>
      <c r="E67" s="51">
        <v>197200000</v>
      </c>
      <c r="F67" s="51">
        <v>197200000</v>
      </c>
      <c r="G67" s="7">
        <v>197200000</v>
      </c>
      <c r="H67" s="7">
        <v>197200000</v>
      </c>
      <c r="I67" s="7">
        <v>197200000</v>
      </c>
      <c r="J67" s="7">
        <v>197200000</v>
      </c>
      <c r="K67" s="7"/>
    </row>
    <row r="68" spans="1:11" ht="43.5" customHeight="1">
      <c r="A68" s="12" t="s">
        <v>5</v>
      </c>
      <c r="B68" s="98" t="s">
        <v>6</v>
      </c>
      <c r="C68" s="99"/>
      <c r="D68" s="10">
        <f>SUM(E68:K68)</f>
        <v>600000000</v>
      </c>
      <c r="E68" s="51">
        <v>300000000</v>
      </c>
      <c r="F68" s="51">
        <v>300000000</v>
      </c>
      <c r="G68" s="7"/>
      <c r="H68" s="7"/>
      <c r="I68" s="7"/>
      <c r="J68" s="7"/>
      <c r="K68" s="7"/>
    </row>
    <row r="69" spans="1:11" ht="20.25" customHeight="1">
      <c r="A69" s="5" t="s">
        <v>8</v>
      </c>
      <c r="B69" s="91" t="s">
        <v>9</v>
      </c>
      <c r="C69" s="92"/>
      <c r="D69" s="10">
        <f>SUM(E69:K69)</f>
        <v>250000000</v>
      </c>
      <c r="E69" s="51">
        <v>250000000</v>
      </c>
      <c r="F69" s="51"/>
      <c r="G69" s="7"/>
      <c r="H69" s="7"/>
      <c r="I69" s="7"/>
      <c r="J69" s="7"/>
      <c r="K69" s="7"/>
    </row>
    <row r="70" spans="1:13" ht="55.5" customHeight="1">
      <c r="A70" s="5" t="s">
        <v>51</v>
      </c>
      <c r="B70" s="96" t="s">
        <v>6</v>
      </c>
      <c r="C70" s="97"/>
      <c r="D70" s="10">
        <f>SUM(E70:K70)</f>
        <v>5100000000</v>
      </c>
      <c r="E70" s="51"/>
      <c r="F70" s="51">
        <v>200000000</v>
      </c>
      <c r="G70" s="7">
        <v>900000000</v>
      </c>
      <c r="H70" s="7">
        <f>1100000000</f>
        <v>1100000000</v>
      </c>
      <c r="I70" s="7">
        <v>1300000000</v>
      </c>
      <c r="J70" s="7">
        <v>1300000000</v>
      </c>
      <c r="K70" s="7">
        <f>300000000</f>
        <v>300000000</v>
      </c>
      <c r="L70" s="13"/>
      <c r="M70" s="8"/>
    </row>
    <row r="71" spans="1:13" ht="23.25" customHeight="1">
      <c r="A71" s="90" t="s">
        <v>2</v>
      </c>
      <c r="B71" s="90"/>
      <c r="C71" s="90"/>
      <c r="D71" s="11">
        <f>SUM(E71:K71)</f>
        <v>7133200000</v>
      </c>
      <c r="E71" s="9">
        <f aca="true" t="shared" si="13" ref="E71:K71">SUM(E67:E70)</f>
        <v>747200000</v>
      </c>
      <c r="F71" s="9">
        <f t="shared" si="13"/>
        <v>697200000</v>
      </c>
      <c r="G71" s="9">
        <f t="shared" si="13"/>
        <v>1097200000</v>
      </c>
      <c r="H71" s="9">
        <f t="shared" si="13"/>
        <v>1297200000</v>
      </c>
      <c r="I71" s="9">
        <f t="shared" si="13"/>
        <v>1497200000</v>
      </c>
      <c r="J71" s="9">
        <f t="shared" si="13"/>
        <v>1497200000</v>
      </c>
      <c r="K71" s="9">
        <f t="shared" si="13"/>
        <v>300000000</v>
      </c>
      <c r="M71" s="8"/>
    </row>
    <row r="72" ht="7.5" customHeight="1"/>
    <row r="73" spans="1:11" ht="64.5" customHeight="1">
      <c r="A73" s="81" t="s">
        <v>10</v>
      </c>
      <c r="B73" s="81"/>
      <c r="C73" s="81"/>
      <c r="D73" s="82" t="s">
        <v>63</v>
      </c>
      <c r="E73" s="83"/>
      <c r="F73" s="83"/>
      <c r="G73" s="83"/>
      <c r="H73" s="83"/>
      <c r="I73" s="83"/>
      <c r="J73" s="83"/>
      <c r="K73" s="84"/>
    </row>
    <row r="74" spans="1:11" ht="24.75" customHeight="1">
      <c r="A74" s="81"/>
      <c r="B74" s="81"/>
      <c r="C74" s="81"/>
      <c r="D74" s="2" t="s">
        <v>2</v>
      </c>
      <c r="E74" s="2">
        <v>2014</v>
      </c>
      <c r="F74" s="2">
        <v>2015</v>
      </c>
      <c r="G74" s="2">
        <v>2016</v>
      </c>
      <c r="H74" s="2">
        <v>2017</v>
      </c>
      <c r="I74" s="2">
        <v>2018</v>
      </c>
      <c r="J74" s="2">
        <v>2019</v>
      </c>
      <c r="K74" s="2">
        <v>2020</v>
      </c>
    </row>
    <row r="75" spans="1:12" ht="26.25" customHeight="1">
      <c r="A75" s="6" t="s">
        <v>3</v>
      </c>
      <c r="B75" s="91" t="s">
        <v>4</v>
      </c>
      <c r="C75" s="92"/>
      <c r="D75" s="10">
        <f>SUM(E75:K75)</f>
        <v>6337032.000000015</v>
      </c>
      <c r="E75" s="7">
        <f>E67-E58-E4-E24-E32-E39-E50-E5-E6-E7-E8</f>
        <v>7.450580596923828E-09</v>
      </c>
      <c r="F75" s="7">
        <f>F67-F58-F4-F24-F32-F39-F50-F5-F6-F7-F8</f>
        <v>0</v>
      </c>
      <c r="G75" s="7">
        <f>G67-G58-G4-G24-G32-G39-G50-G5-G6-G7-G8</f>
        <v>7.450580596923828E-09</v>
      </c>
      <c r="H75" s="7">
        <f>H67-H58-H4-H24-H32-H39-H50-H5-H6-H7-H8-H9</f>
        <v>2393032</v>
      </c>
      <c r="I75" s="7">
        <f>I67-I58-I4-I24-I32-I39-I50-I5-I6-I7-I8-I9-I50-I51</f>
        <v>1972000</v>
      </c>
      <c r="J75" s="7">
        <f>J67-J58-J4-J24-J32-J39-J50-J5-J6-J7-J8-J9-J50-J51</f>
        <v>1972000</v>
      </c>
      <c r="K75" s="7">
        <f>K67-K58-K4-K24-K32-K39-K50-K5-K6-K7-K8-K9-K50-K51</f>
        <v>0</v>
      </c>
      <c r="L75" s="13"/>
    </row>
    <row r="76" spans="1:11" ht="43.5" customHeight="1">
      <c r="A76" s="12" t="s">
        <v>5</v>
      </c>
      <c r="B76" s="98" t="s">
        <v>6</v>
      </c>
      <c r="C76" s="99"/>
      <c r="D76" s="10">
        <f>SUM(E76:K76)</f>
        <v>-1.4901161193847656E-08</v>
      </c>
      <c r="E76" s="7">
        <f>E68-E59-E40-E33-E25-E13-E12-E11-E14</f>
        <v>-2.9802322387695312E-08</v>
      </c>
      <c r="F76" s="7">
        <f aca="true" t="shared" si="14" ref="F76:K76">F68-F59-F40-F33-F25-F13-F12-F11-F14</f>
        <v>1.4901161193847656E-08</v>
      </c>
      <c r="G76" s="7">
        <f t="shared" si="14"/>
        <v>0</v>
      </c>
      <c r="H76" s="7">
        <f t="shared" si="14"/>
        <v>0</v>
      </c>
      <c r="I76" s="7">
        <f t="shared" si="14"/>
        <v>0</v>
      </c>
      <c r="J76" s="7">
        <f t="shared" si="14"/>
        <v>0</v>
      </c>
      <c r="K76" s="7">
        <f t="shared" si="14"/>
        <v>0</v>
      </c>
    </row>
    <row r="77" spans="1:11" ht="24.75" customHeight="1">
      <c r="A77" s="5" t="s">
        <v>8</v>
      </c>
      <c r="B77" s="91" t="s">
        <v>9</v>
      </c>
      <c r="C77" s="92"/>
      <c r="D77" s="10">
        <f>SUM(E77:K77)</f>
        <v>0</v>
      </c>
      <c r="E77" s="7">
        <f aca="true" t="shared" si="15" ref="E77:K77">E69-E16-E26-E34-E41-E60</f>
        <v>0</v>
      </c>
      <c r="F77" s="7">
        <f t="shared" si="15"/>
        <v>0</v>
      </c>
      <c r="G77" s="7">
        <f t="shared" si="15"/>
        <v>0</v>
      </c>
      <c r="H77" s="7">
        <f t="shared" si="15"/>
        <v>0</v>
      </c>
      <c r="I77" s="7">
        <f t="shared" si="15"/>
        <v>0</v>
      </c>
      <c r="J77" s="7">
        <f t="shared" si="15"/>
        <v>0</v>
      </c>
      <c r="K77" s="7">
        <f t="shared" si="15"/>
        <v>0</v>
      </c>
    </row>
    <row r="78" spans="1:11" ht="63" customHeight="1">
      <c r="A78" s="5" t="s">
        <v>51</v>
      </c>
      <c r="B78" s="96" t="s">
        <v>6</v>
      </c>
      <c r="C78" s="97"/>
      <c r="D78" s="10">
        <f>SUM(E78:K78)</f>
        <v>2265692550.574039</v>
      </c>
      <c r="E78" s="7">
        <f>E70-E61-E52-E42-E43-E35-E27-E18-E17</f>
        <v>0</v>
      </c>
      <c r="F78" s="7">
        <f>F70-F61-F52-F42-F43-F35-F27-F18-F17</f>
        <v>0</v>
      </c>
      <c r="G78" s="7">
        <f>G70-G61-G52-G42-G43-G45-G35-G27-G18-G17-G44-G19</f>
        <v>0.03999997675418854</v>
      </c>
      <c r="H78" s="7">
        <f>H70-H62-H54-H42-H43-H44-H45-H46-H35-H27-H18-H17-H28-H19-H52-H53-H61</f>
        <v>108393271.53403896</v>
      </c>
      <c r="I78" s="7">
        <f>I70-I62-I54-I42-I43-I44-I45-I46-I35-I27-I18-I17-I28-I19-I52-I53-I61</f>
        <v>621299279</v>
      </c>
      <c r="J78" s="7">
        <f>J70-J62-J54-J42-J43-J44-J45-J46-J35-J27-J18-J17-J28-J19-J52-J53-J61</f>
        <v>1248000000</v>
      </c>
      <c r="K78" s="7">
        <f>K70-K62-K54-K42-K43-K44-K45-K46-K35-K27-K18-K17-K28-K19-K52-K53-K61</f>
        <v>288000000</v>
      </c>
    </row>
    <row r="79" spans="1:11" ht="24.75" customHeight="1">
      <c r="A79" s="90" t="s">
        <v>2</v>
      </c>
      <c r="B79" s="90"/>
      <c r="C79" s="90"/>
      <c r="D79" s="11">
        <f>SUM(E79:K79)</f>
        <v>2272029582.574039</v>
      </c>
      <c r="E79" s="9">
        <f>SUM(E75:E78)</f>
        <v>-2.2351741790771484E-08</v>
      </c>
      <c r="F79" s="9">
        <f aca="true" t="shared" si="16" ref="F79:K79">SUM(F75:F78)</f>
        <v>1.4901161193847656E-08</v>
      </c>
      <c r="G79" s="9">
        <f t="shared" si="16"/>
        <v>0.039999984204769135</v>
      </c>
      <c r="H79" s="9">
        <f t="shared" si="16"/>
        <v>110786303.53403896</v>
      </c>
      <c r="I79" s="9">
        <f t="shared" si="16"/>
        <v>623271279</v>
      </c>
      <c r="J79" s="9">
        <f t="shared" si="16"/>
        <v>1249972000</v>
      </c>
      <c r="K79" s="9">
        <f t="shared" si="16"/>
        <v>288000000</v>
      </c>
    </row>
    <row r="80" ht="9.75" customHeight="1"/>
    <row r="81" spans="1:11" ht="26.25">
      <c r="A81" s="1" t="s">
        <v>50</v>
      </c>
      <c r="D81" s="14">
        <f aca="true" t="shared" si="17" ref="D81:K81">D71-D63-D55-D47-D36-D29-D21</f>
        <v>2272029582.5740376</v>
      </c>
      <c r="E81" s="14">
        <f t="shared" si="17"/>
        <v>0</v>
      </c>
      <c r="F81" s="14">
        <f t="shared" si="17"/>
        <v>0</v>
      </c>
      <c r="G81" s="14">
        <f t="shared" si="17"/>
        <v>0.039999961853027344</v>
      </c>
      <c r="H81" s="14">
        <f t="shared" si="17"/>
        <v>110786303.53403902</v>
      </c>
      <c r="I81" s="14">
        <f t="shared" si="17"/>
        <v>623271279</v>
      </c>
      <c r="J81" s="14">
        <f t="shared" si="17"/>
        <v>1249972000</v>
      </c>
      <c r="K81" s="14">
        <f t="shared" si="17"/>
        <v>288000000</v>
      </c>
    </row>
    <row r="82" spans="4:11" ht="13.5">
      <c r="D82" s="14">
        <f aca="true" t="shared" si="18" ref="D82:K82">D79-D81</f>
        <v>0</v>
      </c>
      <c r="E82" s="14">
        <f t="shared" si="18"/>
        <v>-2.2351741790771484E-08</v>
      </c>
      <c r="F82" s="14">
        <f t="shared" si="18"/>
        <v>1.4901161193847656E-08</v>
      </c>
      <c r="G82" s="14">
        <f t="shared" si="18"/>
        <v>2.2351741790771484E-08</v>
      </c>
      <c r="H82" s="14">
        <f t="shared" si="18"/>
        <v>0</v>
      </c>
      <c r="I82" s="14">
        <f t="shared" si="18"/>
        <v>0</v>
      </c>
      <c r="J82" s="14">
        <f t="shared" si="18"/>
        <v>0</v>
      </c>
      <c r="K82" s="14">
        <f t="shared" si="18"/>
        <v>0</v>
      </c>
    </row>
    <row r="83" spans="4:11" ht="13.5">
      <c r="D83" s="14"/>
      <c r="E83" s="14"/>
      <c r="F83" s="14"/>
      <c r="G83" s="14"/>
      <c r="H83" s="14"/>
      <c r="I83" s="14"/>
      <c r="J83" s="14"/>
      <c r="K83" s="14"/>
    </row>
    <row r="84" spans="1:11" ht="14.25">
      <c r="A84" s="116" t="s">
        <v>52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4:6" ht="13.5">
      <c r="D85" s="48"/>
      <c r="F85" s="13"/>
    </row>
    <row r="86" spans="3:4" ht="13.5">
      <c r="C86" s="1"/>
      <c r="D86" s="48"/>
    </row>
    <row r="87" spans="3:6" ht="13.5">
      <c r="C87" s="1"/>
      <c r="F87" s="13"/>
    </row>
    <row r="88" spans="9:11" ht="13.5">
      <c r="I88" s="52"/>
      <c r="K88" s="52"/>
    </row>
    <row r="89" spans="3:7" ht="13.5">
      <c r="C89" s="1"/>
      <c r="F89" s="13"/>
      <c r="G89" s="13"/>
    </row>
  </sheetData>
  <sheetProtection/>
  <mergeCells count="62">
    <mergeCell ref="D56:K56"/>
    <mergeCell ref="D22:K22"/>
    <mergeCell ref="B50:B51"/>
    <mergeCell ref="B52:B54"/>
    <mergeCell ref="D37:K37"/>
    <mergeCell ref="D65:K65"/>
    <mergeCell ref="B4:B8"/>
    <mergeCell ref="A4:A10"/>
    <mergeCell ref="B11:B14"/>
    <mergeCell ref="A11:A15"/>
    <mergeCell ref="A22:C23"/>
    <mergeCell ref="B24:C24"/>
    <mergeCell ref="B20:C20"/>
    <mergeCell ref="B15:C15"/>
    <mergeCell ref="A17:A20"/>
    <mergeCell ref="A84:K84"/>
    <mergeCell ref="D30:K30"/>
    <mergeCell ref="B39:C39"/>
    <mergeCell ref="B40:C40"/>
    <mergeCell ref="B34:C34"/>
    <mergeCell ref="A48:C49"/>
    <mergeCell ref="A61:A62"/>
    <mergeCell ref="B17:B19"/>
    <mergeCell ref="A52:A54"/>
    <mergeCell ref="A50:A51"/>
    <mergeCell ref="A27:A28"/>
    <mergeCell ref="B27:B28"/>
    <mergeCell ref="A1:K1"/>
    <mergeCell ref="A2:C3"/>
    <mergeCell ref="D2:K2"/>
    <mergeCell ref="A21:C21"/>
    <mergeCell ref="B10:C10"/>
    <mergeCell ref="A63:C63"/>
    <mergeCell ref="A65:C66"/>
    <mergeCell ref="D48:K48"/>
    <mergeCell ref="A64:K64"/>
    <mergeCell ref="A79:C79"/>
    <mergeCell ref="B76:C76"/>
    <mergeCell ref="A73:C74"/>
    <mergeCell ref="B77:C77"/>
    <mergeCell ref="B75:C75"/>
    <mergeCell ref="B61:B62"/>
    <mergeCell ref="B58:C58"/>
    <mergeCell ref="A55:C55"/>
    <mergeCell ref="B41:C41"/>
    <mergeCell ref="D73:K73"/>
    <mergeCell ref="B69:C69"/>
    <mergeCell ref="A42:A46"/>
    <mergeCell ref="B42:B46"/>
    <mergeCell ref="B60:C60"/>
    <mergeCell ref="B70:C70"/>
    <mergeCell ref="A71:C71"/>
    <mergeCell ref="B26:C26"/>
    <mergeCell ref="A36:C36"/>
    <mergeCell ref="A37:C38"/>
    <mergeCell ref="A29:C29"/>
    <mergeCell ref="A30:C31"/>
    <mergeCell ref="B78:C78"/>
    <mergeCell ref="A47:C47"/>
    <mergeCell ref="A56:C57"/>
    <mergeCell ref="B67:C67"/>
    <mergeCell ref="B68:C68"/>
  </mergeCells>
  <printOptions horizontalCentered="1" verticalCentered="1"/>
  <pageMargins left="0.35433070866141736" right="0.2362204724409449" top="0.35433070866141736" bottom="0.4724409448818898" header="0.2755905511811024" footer="0.31496062992125984"/>
  <pageSetup fitToHeight="2" horizontalDpi="600" verticalDpi="600" orientation="landscape" paperSize="9" scale="61" r:id="rId3"/>
  <rowBreaks count="2" manualBreakCount="2">
    <brk id="29" max="10" man="1"/>
    <brk id="55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O14"/>
  <sheetViews>
    <sheetView view="pageBreakPreview" zoomScale="80" zoomScaleNormal="80" zoomScaleSheetLayoutView="80" zoomScalePageLayoutView="0" workbookViewId="0" topLeftCell="A1">
      <selection activeCell="B18" sqref="B18"/>
    </sheetView>
  </sheetViews>
  <sheetFormatPr defaultColWidth="11.421875" defaultRowHeight="21.75" customHeight="1"/>
  <cols>
    <col min="1" max="1" width="2.8515625" style="15" customWidth="1"/>
    <col min="2" max="2" width="41.140625" style="15" customWidth="1"/>
    <col min="3" max="3" width="35.8515625" style="15" customWidth="1"/>
    <col min="4" max="4" width="19.28125" style="15" customWidth="1"/>
    <col min="5" max="7" width="19.421875" style="15" customWidth="1"/>
    <col min="8" max="8" width="21.8515625" style="15" customWidth="1"/>
    <col min="9" max="10" width="19.421875" style="15" customWidth="1"/>
    <col min="11" max="11" width="19.421875" style="15" hidden="1" customWidth="1"/>
    <col min="12" max="12" width="19.7109375" style="15" customWidth="1"/>
    <col min="13" max="16384" width="11.421875" style="15" customWidth="1"/>
  </cols>
  <sheetData>
    <row r="1" spans="2:12" ht="50.25" customHeight="1">
      <c r="B1" s="129" t="s">
        <v>47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2:12" ht="44.25" customHeight="1">
      <c r="B2" s="130" t="s">
        <v>43</v>
      </c>
      <c r="C2" s="133" t="s">
        <v>44</v>
      </c>
      <c r="D2" s="136" t="s">
        <v>1</v>
      </c>
      <c r="E2" s="136"/>
      <c r="F2" s="136"/>
      <c r="G2" s="136"/>
      <c r="H2" s="136"/>
      <c r="I2" s="136"/>
      <c r="J2" s="136"/>
      <c r="K2" s="136"/>
      <c r="L2" s="136"/>
    </row>
    <row r="3" spans="2:12" ht="47.25" customHeight="1">
      <c r="B3" s="131"/>
      <c r="C3" s="134"/>
      <c r="D3" s="137" t="s">
        <v>22</v>
      </c>
      <c r="E3" s="138"/>
      <c r="F3" s="138"/>
      <c r="G3" s="139"/>
      <c r="H3" s="39" t="s">
        <v>11</v>
      </c>
      <c r="I3" s="137" t="s">
        <v>12</v>
      </c>
      <c r="J3" s="138"/>
      <c r="K3" s="139"/>
      <c r="L3" s="136" t="s">
        <v>2</v>
      </c>
    </row>
    <row r="4" spans="2:12" ht="36" customHeight="1">
      <c r="B4" s="132"/>
      <c r="C4" s="135"/>
      <c r="D4" s="39" t="s">
        <v>13</v>
      </c>
      <c r="E4" s="39" t="s">
        <v>14</v>
      </c>
      <c r="F4" s="39" t="s">
        <v>15</v>
      </c>
      <c r="G4" s="39" t="s">
        <v>17</v>
      </c>
      <c r="H4" s="39" t="s">
        <v>18</v>
      </c>
      <c r="I4" s="39" t="s">
        <v>19</v>
      </c>
      <c r="J4" s="39" t="s">
        <v>20</v>
      </c>
      <c r="K4" s="39" t="s">
        <v>21</v>
      </c>
      <c r="L4" s="136"/>
    </row>
    <row r="5" spans="2:15" ht="39.75" customHeight="1">
      <c r="B5" s="36" t="s">
        <v>45</v>
      </c>
      <c r="C5" s="37">
        <f>SUM(C6:C8)</f>
        <v>1076996874.885961</v>
      </c>
      <c r="D5" s="40">
        <f aca="true" t="shared" si="0" ref="D5:L5">SUM(D6:D8)</f>
        <v>421032</v>
      </c>
      <c r="E5" s="40">
        <f t="shared" si="0"/>
        <v>0</v>
      </c>
      <c r="F5" s="41">
        <f t="shared" si="0"/>
        <v>186918968</v>
      </c>
      <c r="G5" s="41">
        <f t="shared" si="0"/>
        <v>0</v>
      </c>
      <c r="H5" s="41">
        <f t="shared" si="0"/>
        <v>5512788.900000021</v>
      </c>
      <c r="I5" s="41">
        <f t="shared" si="0"/>
        <v>150000000</v>
      </c>
      <c r="J5" s="41">
        <f t="shared" si="0"/>
        <v>730277643.655961</v>
      </c>
      <c r="K5" s="40">
        <f t="shared" si="0"/>
        <v>0</v>
      </c>
      <c r="L5" s="40">
        <f t="shared" si="0"/>
        <v>1073130432.5559611</v>
      </c>
      <c r="O5" s="22"/>
    </row>
    <row r="6" spans="1:12" ht="28.5" customHeight="1">
      <c r="A6" s="16"/>
      <c r="B6" s="32" t="s">
        <v>40</v>
      </c>
      <c r="C6" s="38">
        <f>'[2]CIPETab1'!M4</f>
        <v>706544709.49999</v>
      </c>
      <c r="D6" s="42">
        <f>'[2]Tab3aNuoveAssegnazioniPrivata'!H10</f>
        <v>421032</v>
      </c>
      <c r="E6" s="42" t="s">
        <v>7</v>
      </c>
      <c r="F6" s="43">
        <f>'[2]Tab3aNuoveAssegnazioniPrivata'!J10</f>
        <v>114062442</v>
      </c>
      <c r="G6" s="43">
        <v>0</v>
      </c>
      <c r="H6" s="43">
        <f>'[2]Tab3aNuoveAssegnazioniPrivata'!H14</f>
        <v>5512788.900000021</v>
      </c>
      <c r="I6" s="43">
        <f>'[2]Tab3aNuoveAssegnazioniPrivata'!I17</f>
        <v>150000000</v>
      </c>
      <c r="J6" s="43">
        <f>'[2]Tab3aNuoveAssegnazioniPrivata'!J17</f>
        <v>432682004.26998997</v>
      </c>
      <c r="K6" s="43">
        <f>'[2]Tab3aNuoveAssegnazioniPrivata'!K17</f>
        <v>0</v>
      </c>
      <c r="L6" s="44">
        <f>D6+F6+H6+I6+G6+J6+K6</f>
        <v>702678267.1699901</v>
      </c>
    </row>
    <row r="7" spans="2:12" ht="28.5" customHeight="1">
      <c r="B7" s="33" t="s">
        <v>42</v>
      </c>
      <c r="C7" s="38">
        <f>'[2]CIPETab1'!M6</f>
        <v>341183154.5241661</v>
      </c>
      <c r="D7" s="42">
        <v>0</v>
      </c>
      <c r="E7" s="42" t="s">
        <v>7</v>
      </c>
      <c r="F7" s="43">
        <f>'[2]Tab3aNuoveAssegnazioniPrivata'!J34</f>
        <v>67236326</v>
      </c>
      <c r="G7" s="43">
        <f>'[2]Tab3aNuoveAssegnazioniPrivata'!K34</f>
        <v>0</v>
      </c>
      <c r="H7" s="43">
        <v>0</v>
      </c>
      <c r="I7" s="43">
        <v>0</v>
      </c>
      <c r="J7" s="43">
        <f>'[2]Tab3aNuoveAssegnazioniPrivata'!J39</f>
        <v>273946828.5241661</v>
      </c>
      <c r="K7" s="43">
        <v>0</v>
      </c>
      <c r="L7" s="44">
        <f>D7+F7+H7+G7+I7+J7</f>
        <v>341183154.5241661</v>
      </c>
    </row>
    <row r="8" spans="2:12" ht="28.5" customHeight="1">
      <c r="B8" s="35" t="s">
        <v>41</v>
      </c>
      <c r="C8" s="38">
        <f>'[2]CIPETab1'!M65</f>
        <v>29269010.861804955</v>
      </c>
      <c r="D8" s="42">
        <v>0</v>
      </c>
      <c r="E8" s="42" t="s">
        <v>7</v>
      </c>
      <c r="F8" s="43">
        <f>'[2]Tab3aNuoveAssegnazioniPrivata'!J55</f>
        <v>5620200</v>
      </c>
      <c r="G8" s="43">
        <v>0</v>
      </c>
      <c r="H8" s="43">
        <v>0</v>
      </c>
      <c r="I8" s="43">
        <v>0</v>
      </c>
      <c r="J8" s="43">
        <f>'[2]Tab3aNuoveAssegnazioniPrivata'!J60</f>
        <v>23648810.861804955</v>
      </c>
      <c r="K8" s="45">
        <v>0</v>
      </c>
      <c r="L8" s="44">
        <f>D8+F8+H8+G8+I8+J8</f>
        <v>29269010.861804955</v>
      </c>
    </row>
    <row r="9" spans="2:12" ht="25.5" customHeight="1">
      <c r="B9" s="17" t="s">
        <v>2</v>
      </c>
      <c r="C9" s="34" t="e">
        <f>C5+#REF!+#REF!</f>
        <v>#REF!</v>
      </c>
      <c r="D9" s="34" t="e">
        <f>D5+#REF!+#REF!</f>
        <v>#REF!</v>
      </c>
      <c r="E9" s="34" t="e">
        <f>E5+#REF!+#REF!</f>
        <v>#REF!</v>
      </c>
      <c r="F9" s="34" t="e">
        <f>F5+#REF!+#REF!</f>
        <v>#REF!</v>
      </c>
      <c r="G9" s="34" t="e">
        <f>G5+#REF!+#REF!</f>
        <v>#REF!</v>
      </c>
      <c r="H9" s="34" t="e">
        <f>H5+#REF!+#REF!</f>
        <v>#REF!</v>
      </c>
      <c r="I9" s="34" t="e">
        <f>I5+#REF!+#REF!</f>
        <v>#REF!</v>
      </c>
      <c r="J9" s="34" t="e">
        <f>J5+#REF!+#REF!</f>
        <v>#REF!</v>
      </c>
      <c r="K9" s="34" t="e">
        <f>K5+#REF!+#REF!</f>
        <v>#REF!</v>
      </c>
      <c r="L9" s="34" t="e">
        <f>L5+#REF!+#REF!</f>
        <v>#REF!</v>
      </c>
    </row>
    <row r="10" spans="2:12" ht="39.75" customHeight="1">
      <c r="B10" s="125" t="s">
        <v>46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3:12" ht="23.25" customHeight="1">
      <c r="C11" s="127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3:12" ht="27" customHeight="1">
      <c r="C12" s="127"/>
      <c r="D12" s="128"/>
      <c r="E12" s="128"/>
      <c r="F12" s="128"/>
      <c r="G12" s="128"/>
      <c r="H12" s="128"/>
      <c r="I12" s="128"/>
      <c r="J12" s="128"/>
      <c r="K12" s="128"/>
      <c r="L12" s="128"/>
    </row>
    <row r="14" ht="21.75" customHeight="1">
      <c r="F14" s="15">
        <f>33721200/6</f>
        <v>5620200</v>
      </c>
    </row>
  </sheetData>
  <sheetProtection/>
  <mergeCells count="10">
    <mergeCell ref="B10:L10"/>
    <mergeCell ref="C11:L11"/>
    <mergeCell ref="C12:L12"/>
    <mergeCell ref="B1:L1"/>
    <mergeCell ref="B2:B4"/>
    <mergeCell ref="C2:C4"/>
    <mergeCell ref="D2:L2"/>
    <mergeCell ref="D3:G3"/>
    <mergeCell ref="I3:K3"/>
    <mergeCell ref="L3:L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99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75" zoomScaleNormal="75" zoomScaleSheetLayoutView="75" zoomScalePageLayoutView="0" workbookViewId="0" topLeftCell="A1">
      <selection activeCell="B8" sqref="B8"/>
    </sheetView>
  </sheetViews>
  <sheetFormatPr defaultColWidth="9.140625" defaultRowHeight="15"/>
  <cols>
    <col min="1" max="1" width="24.8515625" style="0" customWidth="1"/>
    <col min="2" max="2" width="20.57421875" style="0" customWidth="1"/>
    <col min="3" max="3" width="12.8515625" style="0" customWidth="1"/>
    <col min="4" max="4" width="16.57421875" style="0" customWidth="1"/>
    <col min="5" max="5" width="16.8515625" style="0" customWidth="1"/>
    <col min="6" max="6" width="16.57421875" style="0" customWidth="1"/>
    <col min="7" max="7" width="27.421875" style="0" customWidth="1"/>
  </cols>
  <sheetData>
    <row r="1" spans="1:6" ht="87.75" customHeight="1">
      <c r="A1" s="129" t="s">
        <v>74</v>
      </c>
      <c r="B1" s="129"/>
      <c r="C1" s="129"/>
      <c r="D1" s="129"/>
      <c r="E1" s="129"/>
      <c r="F1" s="129"/>
    </row>
    <row r="2" spans="1:6" ht="36" customHeight="1">
      <c r="A2" s="130" t="s">
        <v>73</v>
      </c>
      <c r="B2" s="133" t="s">
        <v>72</v>
      </c>
      <c r="C2" s="144" t="s">
        <v>1</v>
      </c>
      <c r="D2" s="144"/>
      <c r="E2" s="144"/>
      <c r="F2" s="144"/>
    </row>
    <row r="3" spans="1:6" ht="33.75" customHeight="1">
      <c r="A3" s="131"/>
      <c r="B3" s="134"/>
      <c r="C3" s="142" t="s">
        <v>71</v>
      </c>
      <c r="D3" s="143"/>
      <c r="E3" s="143"/>
      <c r="F3" s="144" t="s">
        <v>2</v>
      </c>
    </row>
    <row r="4" spans="1:6" ht="20.25" customHeight="1">
      <c r="A4" s="132"/>
      <c r="B4" s="135"/>
      <c r="C4" s="71">
        <v>2017</v>
      </c>
      <c r="D4" s="71">
        <v>2018</v>
      </c>
      <c r="E4" s="71">
        <v>2019</v>
      </c>
      <c r="F4" s="144"/>
    </row>
    <row r="5" spans="1:6" ht="35.25" customHeight="1">
      <c r="A5" s="36" t="s">
        <v>45</v>
      </c>
      <c r="B5" s="69">
        <v>751216450</v>
      </c>
      <c r="C5" s="72">
        <f>C6+C7+C8</f>
        <v>421032</v>
      </c>
      <c r="D5" s="72">
        <f>D6+D7+D8</f>
        <v>460000000</v>
      </c>
      <c r="E5" s="72">
        <f>E6+E7+E8</f>
        <v>290795418</v>
      </c>
      <c r="F5" s="73">
        <f>SUM(F6:F8)</f>
        <v>751216450</v>
      </c>
    </row>
    <row r="6" spans="1:6" ht="36" customHeight="1">
      <c r="A6" s="32" t="s">
        <v>40</v>
      </c>
      <c r="B6" s="69">
        <v>427512976</v>
      </c>
      <c r="C6" s="74">
        <v>421032</v>
      </c>
      <c r="D6" s="74">
        <v>280000000</v>
      </c>
      <c r="E6" s="74">
        <v>147091944</v>
      </c>
      <c r="F6" s="75">
        <f>SUM(C6:E6)</f>
        <v>427512976</v>
      </c>
    </row>
    <row r="7" spans="1:6" ht="36.75" customHeight="1">
      <c r="A7" s="33" t="s">
        <v>42</v>
      </c>
      <c r="B7" s="69">
        <v>284086498</v>
      </c>
      <c r="C7" s="74"/>
      <c r="D7" s="74">
        <v>170000000</v>
      </c>
      <c r="E7" s="74">
        <v>114086498</v>
      </c>
      <c r="F7" s="75">
        <f>SUM(C7:E7)</f>
        <v>284086498</v>
      </c>
    </row>
    <row r="8" spans="1:6" ht="37.5" customHeight="1">
      <c r="A8" s="35" t="s">
        <v>41</v>
      </c>
      <c r="B8" s="69">
        <v>39616976</v>
      </c>
      <c r="C8" s="74"/>
      <c r="D8" s="74">
        <v>10000000</v>
      </c>
      <c r="E8" s="74">
        <v>29616976</v>
      </c>
      <c r="F8" s="75">
        <f>SUM(C8:E8)</f>
        <v>39616976</v>
      </c>
    </row>
    <row r="9" spans="1:6" ht="20.25" customHeight="1">
      <c r="A9" s="140" t="s">
        <v>70</v>
      </c>
      <c r="B9" s="141"/>
      <c r="C9" s="141"/>
      <c r="D9" s="141"/>
      <c r="E9" s="141"/>
      <c r="F9" s="141"/>
    </row>
    <row r="11" ht="14.25">
      <c r="F11" s="70"/>
    </row>
    <row r="12" ht="14.25">
      <c r="F12" s="70"/>
    </row>
    <row r="16" ht="14.25">
      <c r="E16" s="70"/>
    </row>
    <row r="25" ht="13.5" customHeight="1"/>
  </sheetData>
  <sheetProtection/>
  <mergeCells count="7">
    <mergeCell ref="A9:F9"/>
    <mergeCell ref="C3:E3"/>
    <mergeCell ref="A1:F1"/>
    <mergeCell ref="A2:A4"/>
    <mergeCell ref="B2:B4"/>
    <mergeCell ref="C2:F2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84"/>
  <sheetViews>
    <sheetView view="pageBreakPreview" zoomScale="80" zoomScaleNormal="80" zoomScaleSheetLayoutView="80" workbookViewId="0" topLeftCell="A1">
      <pane xSplit="3" ySplit="3" topLeftCell="D4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63" sqref="E63"/>
    </sheetView>
  </sheetViews>
  <sheetFormatPr defaultColWidth="11.421875" defaultRowHeight="15"/>
  <cols>
    <col min="1" max="1" width="18.28125" style="1" customWidth="1"/>
    <col min="2" max="2" width="14.28125" style="1" customWidth="1"/>
    <col min="3" max="3" width="17.8515625" style="3" customWidth="1"/>
    <col min="4" max="4" width="20.00390625" style="3" customWidth="1"/>
    <col min="5" max="5" width="18.00390625" style="4" customWidth="1"/>
    <col min="6" max="11" width="18.00390625" style="1" customWidth="1"/>
    <col min="12" max="12" width="11.421875" style="1" customWidth="1"/>
    <col min="13" max="13" width="14.8515625" style="1" bestFit="1" customWidth="1"/>
    <col min="14" max="16384" width="11.421875" style="1" customWidth="1"/>
  </cols>
  <sheetData>
    <row r="1" spans="1:11" ht="58.5" customHeight="1">
      <c r="A1" s="80" t="s">
        <v>36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7" customHeight="1">
      <c r="A2" s="81" t="s">
        <v>10</v>
      </c>
      <c r="B2" s="81"/>
      <c r="C2" s="81"/>
      <c r="D2" s="82" t="s">
        <v>25</v>
      </c>
      <c r="E2" s="83"/>
      <c r="F2" s="83"/>
      <c r="G2" s="83"/>
      <c r="H2" s="83"/>
      <c r="I2" s="83"/>
      <c r="J2" s="83"/>
      <c r="K2" s="84"/>
    </row>
    <row r="3" spans="1:11" ht="24" customHeight="1">
      <c r="A3" s="81"/>
      <c r="B3" s="81"/>
      <c r="C3" s="81"/>
      <c r="D3" s="2" t="s">
        <v>2</v>
      </c>
      <c r="E3" s="2">
        <v>2014</v>
      </c>
      <c r="F3" s="2">
        <v>2015</v>
      </c>
      <c r="G3" s="2">
        <v>2016</v>
      </c>
      <c r="H3" s="2">
        <v>2017</v>
      </c>
      <c r="I3" s="2">
        <v>2018</v>
      </c>
      <c r="J3" s="2">
        <v>2019</v>
      </c>
      <c r="K3" s="2">
        <v>2020</v>
      </c>
    </row>
    <row r="4" spans="1:11" ht="24" customHeight="1">
      <c r="A4" s="85" t="s">
        <v>3</v>
      </c>
      <c r="B4" s="88" t="s">
        <v>4</v>
      </c>
      <c r="C4" s="28" t="s">
        <v>34</v>
      </c>
      <c r="D4" s="10"/>
      <c r="E4" s="7"/>
      <c r="F4" s="7"/>
      <c r="G4" s="7"/>
      <c r="I4" s="7"/>
      <c r="J4" s="7"/>
      <c r="K4" s="7"/>
    </row>
    <row r="5" spans="1:11" ht="24" customHeight="1">
      <c r="A5" s="86"/>
      <c r="B5" s="89"/>
      <c r="C5" s="28" t="s">
        <v>32</v>
      </c>
      <c r="D5" s="10"/>
      <c r="E5" s="7"/>
      <c r="F5" s="7"/>
      <c r="G5" s="7"/>
      <c r="H5" s="7"/>
      <c r="I5" s="7"/>
      <c r="J5" s="7"/>
      <c r="K5" s="7"/>
    </row>
    <row r="6" spans="1:11" ht="24" customHeight="1">
      <c r="A6" s="86"/>
      <c r="B6" s="89"/>
      <c r="C6" s="28" t="s">
        <v>33</v>
      </c>
      <c r="D6" s="10"/>
      <c r="E6" s="7"/>
      <c r="F6" s="7"/>
      <c r="G6" s="7"/>
      <c r="H6" s="7"/>
      <c r="I6" s="7"/>
      <c r="J6" s="7"/>
      <c r="K6" s="7"/>
    </row>
    <row r="7" spans="1:11" ht="24" customHeight="1">
      <c r="A7" s="86"/>
      <c r="B7" s="89"/>
      <c r="C7" s="28" t="s">
        <v>24</v>
      </c>
      <c r="D7" s="10"/>
      <c r="E7" s="7"/>
      <c r="F7" s="7"/>
      <c r="G7" s="7"/>
      <c r="H7" s="7"/>
      <c r="I7" s="7"/>
      <c r="J7" s="7"/>
      <c r="K7" s="7"/>
    </row>
    <row r="8" spans="1:11" ht="21.75" customHeight="1">
      <c r="A8" s="87"/>
      <c r="B8" s="76" t="s">
        <v>0</v>
      </c>
      <c r="C8" s="77"/>
      <c r="D8" s="31"/>
      <c r="E8" s="30"/>
      <c r="F8" s="30"/>
      <c r="G8" s="30"/>
      <c r="H8" s="30"/>
      <c r="I8" s="30"/>
      <c r="J8" s="30"/>
      <c r="K8" s="30"/>
    </row>
    <row r="9" spans="1:11" ht="24" customHeight="1">
      <c r="A9" s="93" t="s">
        <v>5</v>
      </c>
      <c r="B9" s="88" t="s">
        <v>6</v>
      </c>
      <c r="C9" s="28" t="s">
        <v>32</v>
      </c>
      <c r="D9" s="10"/>
      <c r="E9" s="7"/>
      <c r="F9" s="7"/>
      <c r="G9" s="7"/>
      <c r="H9" s="7"/>
      <c r="I9" s="7"/>
      <c r="J9" s="7"/>
      <c r="K9" s="7"/>
    </row>
    <row r="10" spans="1:11" ht="24" customHeight="1">
      <c r="A10" s="94"/>
      <c r="B10" s="89"/>
      <c r="C10" s="28" t="s">
        <v>33</v>
      </c>
      <c r="D10" s="10"/>
      <c r="E10" s="7"/>
      <c r="F10" s="7"/>
      <c r="G10" s="7"/>
      <c r="H10" s="7"/>
      <c r="I10" s="7"/>
      <c r="J10" s="7"/>
      <c r="K10" s="7"/>
    </row>
    <row r="11" spans="1:11" ht="24" customHeight="1">
      <c r="A11" s="94"/>
      <c r="B11" s="89"/>
      <c r="C11" s="28" t="s">
        <v>24</v>
      </c>
      <c r="D11" s="10"/>
      <c r="E11" s="7"/>
      <c r="F11" s="7"/>
      <c r="G11" s="7"/>
      <c r="H11" s="7"/>
      <c r="I11" s="7"/>
      <c r="J11" s="7"/>
      <c r="K11" s="7"/>
    </row>
    <row r="12" spans="1:11" ht="23.25" customHeight="1">
      <c r="A12" s="95"/>
      <c r="B12" s="76" t="s">
        <v>0</v>
      </c>
      <c r="C12" s="77"/>
      <c r="D12" s="31"/>
      <c r="E12" s="30"/>
      <c r="F12" s="30"/>
      <c r="G12" s="30"/>
      <c r="H12" s="30"/>
      <c r="I12" s="30"/>
      <c r="J12" s="30"/>
      <c r="K12" s="30"/>
    </row>
    <row r="13" spans="1:11" ht="24" customHeight="1">
      <c r="A13" s="5" t="s">
        <v>8</v>
      </c>
      <c r="B13" s="24" t="s">
        <v>9</v>
      </c>
      <c r="C13" s="26" t="s">
        <v>24</v>
      </c>
      <c r="D13" s="10"/>
      <c r="E13" s="7"/>
      <c r="F13" s="7"/>
      <c r="G13" s="7"/>
      <c r="H13" s="7"/>
      <c r="I13" s="7"/>
      <c r="J13" s="7"/>
      <c r="K13" s="7"/>
    </row>
    <row r="14" spans="1:13" ht="24" customHeight="1">
      <c r="A14" s="78" t="s">
        <v>16</v>
      </c>
      <c r="B14" s="23" t="s">
        <v>6</v>
      </c>
      <c r="C14" s="26" t="s">
        <v>24</v>
      </c>
      <c r="D14" s="10"/>
      <c r="E14" s="7"/>
      <c r="F14" s="7"/>
      <c r="G14" s="7"/>
      <c r="I14" s="7"/>
      <c r="J14" s="7"/>
      <c r="K14" s="7"/>
      <c r="M14" s="8"/>
    </row>
    <row r="15" spans="1:13" ht="24" customHeight="1">
      <c r="A15" s="79"/>
      <c r="B15" s="76" t="s">
        <v>0</v>
      </c>
      <c r="C15" s="77"/>
      <c r="D15" s="31"/>
      <c r="E15" s="30"/>
      <c r="F15" s="30"/>
      <c r="G15" s="30"/>
      <c r="H15" s="30"/>
      <c r="I15" s="30"/>
      <c r="J15" s="30"/>
      <c r="K15" s="30"/>
      <c r="M15" s="8"/>
    </row>
    <row r="16" spans="1:13" ht="27.75" customHeight="1">
      <c r="A16" s="90" t="s">
        <v>2</v>
      </c>
      <c r="B16" s="90"/>
      <c r="C16" s="90"/>
      <c r="D16" s="10">
        <f>SUM(E16:K16)</f>
        <v>0</v>
      </c>
      <c r="E16" s="9">
        <f aca="true" t="shared" si="0" ref="E16:K16">E15+E12+E8</f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M16" s="8"/>
    </row>
    <row r="17" spans="1:11" ht="27" customHeight="1">
      <c r="A17" s="81" t="s">
        <v>10</v>
      </c>
      <c r="B17" s="81"/>
      <c r="C17" s="81"/>
      <c r="D17" s="82" t="s">
        <v>26</v>
      </c>
      <c r="E17" s="83"/>
      <c r="F17" s="83"/>
      <c r="G17" s="83"/>
      <c r="H17" s="83"/>
      <c r="I17" s="83"/>
      <c r="J17" s="83"/>
      <c r="K17" s="84"/>
    </row>
    <row r="18" spans="1:11" ht="24" customHeight="1">
      <c r="A18" s="81"/>
      <c r="B18" s="81"/>
      <c r="C18" s="81"/>
      <c r="D18" s="2" t="s">
        <v>2</v>
      </c>
      <c r="E18" s="2">
        <v>2014</v>
      </c>
      <c r="F18" s="2">
        <v>2015</v>
      </c>
      <c r="G18" s="2">
        <v>2016</v>
      </c>
      <c r="H18" s="2">
        <v>2017</v>
      </c>
      <c r="I18" s="2">
        <v>2018</v>
      </c>
      <c r="J18" s="2">
        <v>2019</v>
      </c>
      <c r="K18" s="2">
        <v>2020</v>
      </c>
    </row>
    <row r="19" spans="1:11" ht="26.25" customHeight="1">
      <c r="A19" s="6" t="s">
        <v>3</v>
      </c>
      <c r="B19" s="91" t="s">
        <v>4</v>
      </c>
      <c r="C19" s="92"/>
      <c r="D19" s="10">
        <f>SUM(E19:K19)</f>
        <v>0</v>
      </c>
      <c r="E19" s="7"/>
      <c r="F19" s="7"/>
      <c r="G19" s="7"/>
      <c r="H19" s="7"/>
      <c r="I19" s="7"/>
      <c r="J19" s="7"/>
      <c r="K19" s="7"/>
    </row>
    <row r="20" spans="1:11" ht="38.25" customHeight="1">
      <c r="A20" s="12" t="s">
        <v>5</v>
      </c>
      <c r="B20" s="21" t="s">
        <v>6</v>
      </c>
      <c r="C20" s="28" t="s">
        <v>31</v>
      </c>
      <c r="D20" s="10">
        <f>SUM(E20:K20)</f>
        <v>25987211.1</v>
      </c>
      <c r="E20" s="7"/>
      <c r="F20" s="7">
        <v>25987211.1</v>
      </c>
      <c r="G20" s="7"/>
      <c r="H20" s="7"/>
      <c r="I20" s="7"/>
      <c r="J20" s="7"/>
      <c r="K20" s="7"/>
    </row>
    <row r="21" spans="1:11" ht="26.25" customHeight="1">
      <c r="A21" s="5" t="s">
        <v>8</v>
      </c>
      <c r="B21" s="91" t="s">
        <v>9</v>
      </c>
      <c r="C21" s="92"/>
      <c r="D21" s="10">
        <f>SUM(E21:K21)</f>
        <v>0</v>
      </c>
      <c r="E21" s="7"/>
      <c r="F21" s="7"/>
      <c r="G21" s="7"/>
      <c r="H21" s="7"/>
      <c r="I21" s="7"/>
      <c r="J21" s="7"/>
      <c r="K21" s="7"/>
    </row>
    <row r="22" spans="1:13" ht="34.5" customHeight="1">
      <c r="A22" s="5" t="s">
        <v>16</v>
      </c>
      <c r="B22" s="96" t="s">
        <v>6</v>
      </c>
      <c r="C22" s="97"/>
      <c r="D22" s="10">
        <f>SUM(E22:K22)</f>
        <v>0</v>
      </c>
      <c r="E22" s="7"/>
      <c r="F22" s="7"/>
      <c r="G22" s="7"/>
      <c r="H22" s="7"/>
      <c r="I22" s="7"/>
      <c r="J22" s="7"/>
      <c r="K22" s="7"/>
      <c r="M22" s="8"/>
    </row>
    <row r="23" spans="1:13" ht="23.25" customHeight="1">
      <c r="A23" s="90" t="s">
        <v>2</v>
      </c>
      <c r="B23" s="90"/>
      <c r="C23" s="90"/>
      <c r="D23" s="11">
        <f>SUM(E23:K23)</f>
        <v>25987211.1</v>
      </c>
      <c r="E23" s="9">
        <f aca="true" t="shared" si="1" ref="E23:K23">SUM(E19:E22)</f>
        <v>0</v>
      </c>
      <c r="F23" s="9">
        <f t="shared" si="1"/>
        <v>25987211.1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M23" s="8"/>
    </row>
    <row r="24" spans="1:11" ht="27" customHeight="1">
      <c r="A24" s="81" t="s">
        <v>10</v>
      </c>
      <c r="B24" s="81"/>
      <c r="C24" s="81"/>
      <c r="D24" s="82" t="s">
        <v>27</v>
      </c>
      <c r="E24" s="83"/>
      <c r="F24" s="83"/>
      <c r="G24" s="83"/>
      <c r="H24" s="83"/>
      <c r="I24" s="83"/>
      <c r="J24" s="83"/>
      <c r="K24" s="84"/>
    </row>
    <row r="25" spans="1:11" ht="24" customHeight="1">
      <c r="A25" s="81"/>
      <c r="B25" s="81"/>
      <c r="C25" s="81"/>
      <c r="D25" s="2" t="s">
        <v>2</v>
      </c>
      <c r="E25" s="2">
        <v>2014</v>
      </c>
      <c r="F25" s="2">
        <v>2015</v>
      </c>
      <c r="G25" s="2">
        <v>2016</v>
      </c>
      <c r="H25" s="2">
        <v>2017</v>
      </c>
      <c r="I25" s="2">
        <v>2018</v>
      </c>
      <c r="J25" s="2">
        <v>2019</v>
      </c>
      <c r="K25" s="2">
        <v>2020</v>
      </c>
    </row>
    <row r="26" spans="1:11" ht="47.25" customHeight="1">
      <c r="A26" s="6" t="s">
        <v>3</v>
      </c>
      <c r="B26" s="24" t="s">
        <v>4</v>
      </c>
      <c r="C26" s="28" t="s">
        <v>35</v>
      </c>
      <c r="D26" s="10">
        <f>SUM(E26:K26)</f>
        <v>29158968</v>
      </c>
      <c r="E26" s="7">
        <v>9860000</v>
      </c>
      <c r="F26" s="7">
        <v>9438968</v>
      </c>
      <c r="G26" s="7">
        <v>9860000</v>
      </c>
      <c r="H26" s="7"/>
      <c r="I26" s="7"/>
      <c r="J26" s="7"/>
      <c r="K26" s="7"/>
    </row>
    <row r="27" spans="1:11" ht="43.5" customHeight="1">
      <c r="A27" s="12" t="s">
        <v>5</v>
      </c>
      <c r="B27" s="24" t="s">
        <v>6</v>
      </c>
      <c r="C27" s="28" t="s">
        <v>33</v>
      </c>
      <c r="D27" s="10">
        <f>SUM(E27:K27)</f>
        <v>11170402.099999994</v>
      </c>
      <c r="E27" s="7">
        <v>11170402.099999994</v>
      </c>
      <c r="F27" s="7"/>
      <c r="G27" s="7"/>
      <c r="H27" s="7"/>
      <c r="I27" s="7"/>
      <c r="J27" s="7"/>
      <c r="K27" s="7"/>
    </row>
    <row r="28" spans="1:11" ht="24.75" customHeight="1">
      <c r="A28" s="5" t="s">
        <v>8</v>
      </c>
      <c r="B28" s="91" t="s">
        <v>9</v>
      </c>
      <c r="C28" s="92"/>
      <c r="D28" s="10">
        <f>SUM(E28:K28)</f>
        <v>0</v>
      </c>
      <c r="E28" s="7"/>
      <c r="F28" s="7"/>
      <c r="G28" s="7"/>
      <c r="H28" s="7"/>
      <c r="I28" s="7"/>
      <c r="J28" s="7"/>
      <c r="K28" s="7"/>
    </row>
    <row r="29" spans="1:13" ht="43.5" customHeight="1">
      <c r="A29" s="5" t="s">
        <v>16</v>
      </c>
      <c r="B29" s="96" t="s">
        <v>6</v>
      </c>
      <c r="C29" s="97"/>
      <c r="D29" s="10">
        <f>SUM(E29:K29)</f>
        <v>13974947</v>
      </c>
      <c r="E29" s="7"/>
      <c r="F29" s="7"/>
      <c r="G29" s="7">
        <v>13974947</v>
      </c>
      <c r="H29" s="7"/>
      <c r="I29" s="7"/>
      <c r="J29" s="7"/>
      <c r="K29" s="7"/>
      <c r="M29" s="8"/>
    </row>
    <row r="30" spans="1:13" ht="23.25" customHeight="1">
      <c r="A30" s="90" t="s">
        <v>2</v>
      </c>
      <c r="B30" s="90"/>
      <c r="C30" s="90"/>
      <c r="D30" s="11">
        <f>SUM(E30:K30)</f>
        <v>54304317.099999994</v>
      </c>
      <c r="E30" s="9">
        <f aca="true" t="shared" si="2" ref="E30:K30">SUM(E26:E29)</f>
        <v>21030402.099999994</v>
      </c>
      <c r="F30" s="9">
        <f t="shared" si="2"/>
        <v>9438968</v>
      </c>
      <c r="G30" s="9">
        <f t="shared" si="2"/>
        <v>23834947</v>
      </c>
      <c r="H30" s="9">
        <f t="shared" si="2"/>
        <v>0</v>
      </c>
      <c r="I30" s="9">
        <f t="shared" si="2"/>
        <v>0</v>
      </c>
      <c r="J30" s="9">
        <f t="shared" si="2"/>
        <v>0</v>
      </c>
      <c r="K30" s="9">
        <f t="shared" si="2"/>
        <v>0</v>
      </c>
      <c r="M30" s="8"/>
    </row>
    <row r="31" spans="1:11" ht="32.25" customHeight="1">
      <c r="A31" s="81" t="s">
        <v>10</v>
      </c>
      <c r="B31" s="81"/>
      <c r="C31" s="81"/>
      <c r="D31" s="82" t="s">
        <v>37</v>
      </c>
      <c r="E31" s="83"/>
      <c r="F31" s="83"/>
      <c r="G31" s="83"/>
      <c r="H31" s="83"/>
      <c r="I31" s="83"/>
      <c r="J31" s="83"/>
      <c r="K31" s="84"/>
    </row>
    <row r="32" spans="1:11" ht="24" customHeight="1">
      <c r="A32" s="81"/>
      <c r="B32" s="81"/>
      <c r="C32" s="81"/>
      <c r="D32" s="2" t="s">
        <v>2</v>
      </c>
      <c r="E32" s="2">
        <v>2014</v>
      </c>
      <c r="F32" s="2">
        <v>2015</v>
      </c>
      <c r="G32" s="2">
        <v>2016</v>
      </c>
      <c r="H32" s="2">
        <v>2017</v>
      </c>
      <c r="I32" s="2">
        <v>2018</v>
      </c>
      <c r="J32" s="2">
        <v>2019</v>
      </c>
      <c r="K32" s="2">
        <v>2020</v>
      </c>
    </row>
    <row r="33" spans="1:11" ht="28.5" customHeight="1">
      <c r="A33" s="6" t="s">
        <v>3</v>
      </c>
      <c r="B33" s="91" t="s">
        <v>4</v>
      </c>
      <c r="C33" s="92"/>
      <c r="D33" s="10">
        <f>SUM(E33:K33)</f>
        <v>0</v>
      </c>
      <c r="E33" s="7"/>
      <c r="F33" s="7"/>
      <c r="G33" s="7"/>
      <c r="H33" s="7">
        <f>H26*0.04</f>
        <v>0</v>
      </c>
      <c r="I33" s="7">
        <f>I26*0.04</f>
        <v>0</v>
      </c>
      <c r="J33" s="7">
        <f>J26*0.04</f>
        <v>0</v>
      </c>
      <c r="K33" s="7"/>
    </row>
    <row r="34" spans="1:11" ht="28.5" customHeight="1">
      <c r="A34" s="12" t="s">
        <v>5</v>
      </c>
      <c r="B34" s="98" t="s">
        <v>6</v>
      </c>
      <c r="C34" s="99"/>
      <c r="D34" s="10">
        <f>SUM(E34:K34)</f>
        <v>0</v>
      </c>
      <c r="E34" s="7"/>
      <c r="F34" s="7">
        <f>F27*0.04</f>
        <v>0</v>
      </c>
      <c r="G34" s="7"/>
      <c r="H34" s="7"/>
      <c r="I34" s="7"/>
      <c r="J34" s="7"/>
      <c r="K34" s="7"/>
    </row>
    <row r="35" spans="1:11" ht="28.5" customHeight="1">
      <c r="A35" s="5" t="s">
        <v>8</v>
      </c>
      <c r="B35" s="91" t="s">
        <v>9</v>
      </c>
      <c r="C35" s="92"/>
      <c r="D35" s="10">
        <f>SUM(E35:K35)</f>
        <v>0</v>
      </c>
      <c r="E35" s="7">
        <f>E28*0.04</f>
        <v>0</v>
      </c>
      <c r="F35" s="7">
        <f>F28*0.04</f>
        <v>0</v>
      </c>
      <c r="G35" s="7"/>
      <c r="H35" s="7"/>
      <c r="I35" s="7"/>
      <c r="J35" s="7"/>
      <c r="K35" s="7"/>
    </row>
    <row r="36" spans="1:13" ht="28.5" customHeight="1">
      <c r="A36" s="23" t="s">
        <v>16</v>
      </c>
      <c r="B36" s="23" t="s">
        <v>6</v>
      </c>
      <c r="C36" s="26" t="s">
        <v>24</v>
      </c>
      <c r="D36" s="10">
        <f>SUM(E36:K36)</f>
        <v>6894557.67</v>
      </c>
      <c r="E36" s="7">
        <f>E29*0.04</f>
        <v>0</v>
      </c>
      <c r="F36" s="7">
        <v>6133557.67</v>
      </c>
      <c r="G36" s="7">
        <v>761000</v>
      </c>
      <c r="H36" s="7">
        <f>H29*0.04</f>
        <v>0</v>
      </c>
      <c r="I36" s="7">
        <f>I29*0.04</f>
        <v>0</v>
      </c>
      <c r="J36" s="7">
        <f>J29*0.04</f>
        <v>0</v>
      </c>
      <c r="K36" s="7">
        <f>K29*0.04</f>
        <v>0</v>
      </c>
      <c r="M36" s="8"/>
    </row>
    <row r="37" spans="1:13" ht="21.75" customHeight="1">
      <c r="A37" s="90" t="s">
        <v>2</v>
      </c>
      <c r="B37" s="90"/>
      <c r="C37" s="90"/>
      <c r="D37" s="11">
        <f>SUM(E37:K37)</f>
        <v>6894557.67</v>
      </c>
      <c r="E37" s="9">
        <f aca="true" t="shared" si="3" ref="E37:K37">SUM(E33:E36)</f>
        <v>0</v>
      </c>
      <c r="F37" s="9">
        <f t="shared" si="3"/>
        <v>6133557.67</v>
      </c>
      <c r="G37" s="9">
        <f t="shared" si="3"/>
        <v>761000</v>
      </c>
      <c r="H37" s="9">
        <f t="shared" si="3"/>
        <v>0</v>
      </c>
      <c r="I37" s="9">
        <f t="shared" si="3"/>
        <v>0</v>
      </c>
      <c r="J37" s="9">
        <f t="shared" si="3"/>
        <v>0</v>
      </c>
      <c r="K37" s="9">
        <f t="shared" si="3"/>
        <v>0</v>
      </c>
      <c r="M37" s="8"/>
    </row>
    <row r="38" spans="1:11" ht="42" customHeight="1">
      <c r="A38" s="81" t="s">
        <v>10</v>
      </c>
      <c r="B38" s="81"/>
      <c r="C38" s="81"/>
      <c r="D38" s="82" t="s">
        <v>38</v>
      </c>
      <c r="E38" s="83"/>
      <c r="F38" s="83"/>
      <c r="G38" s="83"/>
      <c r="H38" s="83"/>
      <c r="I38" s="83"/>
      <c r="J38" s="83"/>
      <c r="K38" s="84"/>
    </row>
    <row r="39" spans="1:11" ht="24" customHeight="1">
      <c r="A39" s="81"/>
      <c r="B39" s="81"/>
      <c r="C39" s="81"/>
      <c r="D39" s="2" t="s">
        <v>2</v>
      </c>
      <c r="E39" s="2">
        <v>2014</v>
      </c>
      <c r="F39" s="2">
        <v>2015</v>
      </c>
      <c r="G39" s="2">
        <v>2016</v>
      </c>
      <c r="H39" s="2">
        <v>2017</v>
      </c>
      <c r="I39" s="2">
        <v>2018</v>
      </c>
      <c r="J39" s="2">
        <v>2019</v>
      </c>
      <c r="K39" s="2">
        <v>2020</v>
      </c>
    </row>
    <row r="40" spans="1:11" ht="21" customHeight="1">
      <c r="A40" s="6" t="s">
        <v>3</v>
      </c>
      <c r="B40" s="91" t="s">
        <v>4</v>
      </c>
      <c r="C40" s="92"/>
      <c r="D40" s="10"/>
      <c r="E40" s="7"/>
      <c r="F40" s="7"/>
      <c r="G40" s="7"/>
      <c r="H40" s="7"/>
      <c r="I40" s="7"/>
      <c r="J40" s="7"/>
      <c r="K40" s="7"/>
    </row>
    <row r="41" spans="1:11" ht="43.5" customHeight="1">
      <c r="A41" s="12" t="s">
        <v>5</v>
      </c>
      <c r="B41" s="98" t="s">
        <v>6</v>
      </c>
      <c r="C41" s="99"/>
      <c r="D41" s="10"/>
      <c r="E41" s="7"/>
      <c r="F41" s="7"/>
      <c r="G41" s="7"/>
      <c r="H41" s="7"/>
      <c r="I41" s="7"/>
      <c r="J41" s="7"/>
      <c r="K41" s="7"/>
    </row>
    <row r="42" spans="1:11" ht="20.25" customHeight="1">
      <c r="A42" s="5" t="s">
        <v>8</v>
      </c>
      <c r="B42" s="91" t="s">
        <v>9</v>
      </c>
      <c r="C42" s="92"/>
      <c r="D42" s="10"/>
      <c r="E42" s="7"/>
      <c r="F42" s="7"/>
      <c r="G42" s="7"/>
      <c r="H42" s="7"/>
      <c r="I42" s="7"/>
      <c r="J42" s="7"/>
      <c r="K42" s="7"/>
    </row>
    <row r="43" spans="1:13" ht="43.5" customHeight="1">
      <c r="A43" s="5" t="s">
        <v>16</v>
      </c>
      <c r="B43" s="96" t="s">
        <v>6</v>
      </c>
      <c r="C43" s="97"/>
      <c r="D43" s="10"/>
      <c r="E43" s="7"/>
      <c r="F43" s="7"/>
      <c r="G43" s="7"/>
      <c r="H43" s="7"/>
      <c r="I43" s="7"/>
      <c r="J43" s="7"/>
      <c r="K43" s="7"/>
      <c r="M43" s="8"/>
    </row>
    <row r="44" spans="1:13" ht="21.75" customHeight="1">
      <c r="A44" s="90" t="s">
        <v>2</v>
      </c>
      <c r="B44" s="90"/>
      <c r="C44" s="90"/>
      <c r="D44" s="11">
        <f>SUM(E44:K44)</f>
        <v>0</v>
      </c>
      <c r="E44" s="9">
        <f aca="true" t="shared" si="4" ref="E44:K44">SUM(E40:E43)</f>
        <v>0</v>
      </c>
      <c r="F44" s="9">
        <f t="shared" si="4"/>
        <v>0</v>
      </c>
      <c r="G44" s="9">
        <f t="shared" si="4"/>
        <v>0</v>
      </c>
      <c r="H44" s="9">
        <f t="shared" si="4"/>
        <v>0</v>
      </c>
      <c r="I44" s="9">
        <f t="shared" si="4"/>
        <v>0</v>
      </c>
      <c r="J44" s="9">
        <f t="shared" si="4"/>
        <v>0</v>
      </c>
      <c r="K44" s="9">
        <f t="shared" si="4"/>
        <v>0</v>
      </c>
      <c r="M44" s="8"/>
    </row>
    <row r="45" spans="1:11" ht="36" customHeight="1">
      <c r="A45" s="81" t="s">
        <v>10</v>
      </c>
      <c r="B45" s="81"/>
      <c r="C45" s="81"/>
      <c r="D45" s="82" t="s">
        <v>30</v>
      </c>
      <c r="E45" s="83"/>
      <c r="F45" s="83"/>
      <c r="G45" s="83"/>
      <c r="H45" s="83"/>
      <c r="I45" s="83"/>
      <c r="J45" s="83"/>
      <c r="K45" s="84"/>
    </row>
    <row r="46" spans="1:11" ht="24" customHeight="1">
      <c r="A46" s="81"/>
      <c r="B46" s="81"/>
      <c r="C46" s="81"/>
      <c r="D46" s="2" t="s">
        <v>2</v>
      </c>
      <c r="E46" s="2">
        <v>2014</v>
      </c>
      <c r="F46" s="2">
        <v>2015</v>
      </c>
      <c r="G46" s="2">
        <v>2016</v>
      </c>
      <c r="H46" s="2">
        <v>2017</v>
      </c>
      <c r="I46" s="2">
        <v>2018</v>
      </c>
      <c r="J46" s="2">
        <v>2019</v>
      </c>
      <c r="K46" s="2">
        <v>2020</v>
      </c>
    </row>
    <row r="47" spans="1:11" ht="28.5" customHeight="1">
      <c r="A47" s="6" t="s">
        <v>3</v>
      </c>
      <c r="B47" s="91" t="s">
        <v>4</v>
      </c>
      <c r="C47" s="92"/>
      <c r="D47" s="10">
        <f>SUM(E47:K47)</f>
        <v>0</v>
      </c>
      <c r="E47" s="7"/>
      <c r="F47" s="7"/>
      <c r="G47" s="7"/>
      <c r="H47" s="7"/>
      <c r="I47" s="7"/>
      <c r="J47" s="7"/>
      <c r="K47" s="7"/>
    </row>
    <row r="48" spans="1:11" ht="43.5" customHeight="1">
      <c r="A48" s="12" t="s">
        <v>5</v>
      </c>
      <c r="B48" s="21" t="s">
        <v>6</v>
      </c>
      <c r="C48" s="25" t="s">
        <v>29</v>
      </c>
      <c r="D48" s="10">
        <f>SUM(E48:K48)</f>
        <v>8500000</v>
      </c>
      <c r="E48" s="7"/>
      <c r="F48" s="7">
        <v>8500000</v>
      </c>
      <c r="G48" s="7"/>
      <c r="H48" s="7"/>
      <c r="I48" s="7"/>
      <c r="J48" s="7"/>
      <c r="K48" s="7"/>
    </row>
    <row r="49" spans="1:11" ht="28.5" customHeight="1">
      <c r="A49" s="5" t="s">
        <v>8</v>
      </c>
      <c r="B49" s="91" t="s">
        <v>9</v>
      </c>
      <c r="C49" s="92"/>
      <c r="D49" s="10">
        <f>SUM(E49:K49)</f>
        <v>0</v>
      </c>
      <c r="E49" s="7"/>
      <c r="F49" s="7"/>
      <c r="G49" s="7"/>
      <c r="H49" s="7"/>
      <c r="I49" s="7"/>
      <c r="J49" s="7"/>
      <c r="K49" s="7"/>
    </row>
    <row r="50" spans="1:13" ht="43.5" customHeight="1">
      <c r="A50" s="5" t="s">
        <v>16</v>
      </c>
      <c r="B50" s="96" t="s">
        <v>6</v>
      </c>
      <c r="C50" s="97"/>
      <c r="D50" s="10">
        <f>SUM(E50:K50)</f>
        <v>0</v>
      </c>
      <c r="E50" s="7"/>
      <c r="F50" s="7"/>
      <c r="G50" s="7"/>
      <c r="H50" s="7"/>
      <c r="I50" s="7"/>
      <c r="J50" s="7"/>
      <c r="K50" s="7"/>
      <c r="M50" s="8"/>
    </row>
    <row r="51" spans="1:13" ht="21.75" customHeight="1">
      <c r="A51" s="90" t="s">
        <v>2</v>
      </c>
      <c r="B51" s="90"/>
      <c r="C51" s="90"/>
      <c r="D51" s="11">
        <f>SUM(E51:K51)</f>
        <v>8500000</v>
      </c>
      <c r="E51" s="9">
        <f aca="true" t="shared" si="5" ref="E51:K51">SUM(E47:E50)</f>
        <v>0</v>
      </c>
      <c r="F51" s="9">
        <f t="shared" si="5"/>
        <v>8500000</v>
      </c>
      <c r="G51" s="9">
        <f t="shared" si="5"/>
        <v>0</v>
      </c>
      <c r="H51" s="9">
        <f t="shared" si="5"/>
        <v>0</v>
      </c>
      <c r="I51" s="9">
        <f t="shared" si="5"/>
        <v>0</v>
      </c>
      <c r="J51" s="9">
        <f t="shared" si="5"/>
        <v>0</v>
      </c>
      <c r="K51" s="9">
        <f t="shared" si="5"/>
        <v>0</v>
      </c>
      <c r="M51" s="8"/>
    </row>
    <row r="52" spans="1:13" ht="5.25" customHeight="1">
      <c r="A52" s="96"/>
      <c r="B52" s="100"/>
      <c r="C52" s="100"/>
      <c r="D52" s="100"/>
      <c r="E52" s="100"/>
      <c r="F52" s="100"/>
      <c r="G52" s="100"/>
      <c r="H52" s="100"/>
      <c r="I52" s="100"/>
      <c r="J52" s="100"/>
      <c r="K52" s="97"/>
      <c r="M52" s="8"/>
    </row>
    <row r="53" spans="1:11" ht="27" customHeight="1">
      <c r="A53" s="81" t="s">
        <v>10</v>
      </c>
      <c r="B53" s="81"/>
      <c r="C53" s="81"/>
      <c r="D53" s="82" t="s">
        <v>28</v>
      </c>
      <c r="E53" s="83"/>
      <c r="F53" s="83"/>
      <c r="G53" s="83"/>
      <c r="H53" s="83"/>
      <c r="I53" s="83"/>
      <c r="J53" s="83"/>
      <c r="K53" s="84"/>
    </row>
    <row r="54" spans="1:11" ht="24" customHeight="1">
      <c r="A54" s="81"/>
      <c r="B54" s="81"/>
      <c r="C54" s="81"/>
      <c r="D54" s="2" t="s">
        <v>2</v>
      </c>
      <c r="E54" s="2">
        <v>2014</v>
      </c>
      <c r="F54" s="2">
        <v>2015</v>
      </c>
      <c r="G54" s="2">
        <v>2016</v>
      </c>
      <c r="H54" s="2">
        <v>2017</v>
      </c>
      <c r="I54" s="2">
        <v>2018</v>
      </c>
      <c r="J54" s="2">
        <v>2019</v>
      </c>
      <c r="K54" s="2">
        <v>2020</v>
      </c>
    </row>
    <row r="55" spans="1:11" ht="21" customHeight="1">
      <c r="A55" s="6" t="s">
        <v>3</v>
      </c>
      <c r="B55" s="91" t="s">
        <v>4</v>
      </c>
      <c r="C55" s="92"/>
      <c r="D55" s="10">
        <f>SUM(E55:K55)</f>
        <v>1183200000</v>
      </c>
      <c r="E55" s="7">
        <v>197200000</v>
      </c>
      <c r="F55" s="7">
        <v>197200000</v>
      </c>
      <c r="G55" s="7">
        <v>197200000</v>
      </c>
      <c r="H55" s="7">
        <v>197200000</v>
      </c>
      <c r="I55" s="7">
        <v>197200000</v>
      </c>
      <c r="J55" s="7">
        <v>197200000</v>
      </c>
      <c r="K55" s="7"/>
    </row>
    <row r="56" spans="1:11" ht="43.5" customHeight="1">
      <c r="A56" s="12" t="s">
        <v>5</v>
      </c>
      <c r="B56" s="98" t="s">
        <v>6</v>
      </c>
      <c r="C56" s="99"/>
      <c r="D56" s="10">
        <f>SUM(E56:K56)</f>
        <v>600000000</v>
      </c>
      <c r="E56" s="7">
        <v>300000000</v>
      </c>
      <c r="F56" s="7">
        <v>300000000</v>
      </c>
      <c r="G56" s="7"/>
      <c r="H56" s="7"/>
      <c r="I56" s="7"/>
      <c r="J56" s="7"/>
      <c r="K56" s="7"/>
    </row>
    <row r="57" spans="1:11" ht="20.25" customHeight="1">
      <c r="A57" s="5" t="s">
        <v>8</v>
      </c>
      <c r="B57" s="91" t="s">
        <v>9</v>
      </c>
      <c r="C57" s="92"/>
      <c r="D57" s="10">
        <f>SUM(E57:K57)</f>
        <v>250000000</v>
      </c>
      <c r="E57" s="7">
        <v>250000000</v>
      </c>
      <c r="F57" s="7"/>
      <c r="G57" s="7"/>
      <c r="H57" s="7"/>
      <c r="I57" s="7"/>
      <c r="J57" s="7"/>
      <c r="K57" s="7"/>
    </row>
    <row r="58" spans="1:13" ht="43.5" customHeight="1">
      <c r="A58" s="5" t="s">
        <v>16</v>
      </c>
      <c r="B58" s="96" t="s">
        <v>6</v>
      </c>
      <c r="C58" s="97"/>
      <c r="D58" s="10">
        <f>SUM(E58:K58)</f>
        <v>5100000000</v>
      </c>
      <c r="E58" s="7"/>
      <c r="F58" s="7">
        <v>200000000</v>
      </c>
      <c r="G58" s="7">
        <v>900000000</v>
      </c>
      <c r="H58" s="7">
        <f>1100000000</f>
        <v>1100000000</v>
      </c>
      <c r="I58" s="7">
        <f>967000000</f>
        <v>967000000</v>
      </c>
      <c r="J58" s="7">
        <f>967000000</f>
        <v>967000000</v>
      </c>
      <c r="K58" s="7">
        <f>966000000</f>
        <v>966000000</v>
      </c>
      <c r="M58" s="8"/>
    </row>
    <row r="59" spans="1:13" ht="23.25" customHeight="1">
      <c r="A59" s="90" t="s">
        <v>2</v>
      </c>
      <c r="B59" s="90"/>
      <c r="C59" s="90"/>
      <c r="D59" s="11">
        <f>SUM(E59:K59)</f>
        <v>7133200000</v>
      </c>
      <c r="E59" s="9">
        <f aca="true" t="shared" si="6" ref="E59:K59">SUM(E55:E58)</f>
        <v>747200000</v>
      </c>
      <c r="F59" s="9">
        <f t="shared" si="6"/>
        <v>697200000</v>
      </c>
      <c r="G59" s="9">
        <f t="shared" si="6"/>
        <v>1097200000</v>
      </c>
      <c r="H59" s="9">
        <f t="shared" si="6"/>
        <v>1297200000</v>
      </c>
      <c r="I59" s="9">
        <f t="shared" si="6"/>
        <v>1164200000</v>
      </c>
      <c r="J59" s="9">
        <f t="shared" si="6"/>
        <v>1164200000</v>
      </c>
      <c r="K59" s="9">
        <f t="shared" si="6"/>
        <v>966000000</v>
      </c>
      <c r="M59" s="8"/>
    </row>
    <row r="60" ht="7.5" customHeight="1"/>
    <row r="61" spans="1:11" ht="38.25" customHeight="1">
      <c r="A61" s="81" t="s">
        <v>10</v>
      </c>
      <c r="B61" s="81"/>
      <c r="C61" s="81"/>
      <c r="D61" s="82" t="s">
        <v>39</v>
      </c>
      <c r="E61" s="83"/>
      <c r="F61" s="83"/>
      <c r="G61" s="83"/>
      <c r="H61" s="83"/>
      <c r="I61" s="83"/>
      <c r="J61" s="83"/>
      <c r="K61" s="84"/>
    </row>
    <row r="62" spans="1:11" ht="24.75" customHeight="1">
      <c r="A62" s="81"/>
      <c r="B62" s="81"/>
      <c r="C62" s="81"/>
      <c r="D62" s="2" t="s">
        <v>2</v>
      </c>
      <c r="E62" s="2">
        <v>2014</v>
      </c>
      <c r="F62" s="2">
        <v>2015</v>
      </c>
      <c r="G62" s="2">
        <v>2016</v>
      </c>
      <c r="H62" s="2">
        <v>2017</v>
      </c>
      <c r="I62" s="2">
        <v>2018</v>
      </c>
      <c r="J62" s="2">
        <v>2019</v>
      </c>
      <c r="K62" s="2">
        <v>2020</v>
      </c>
    </row>
    <row r="63" spans="1:11" ht="26.25" customHeight="1">
      <c r="A63" s="6" t="s">
        <v>3</v>
      </c>
      <c r="B63" s="91" t="s">
        <v>4</v>
      </c>
      <c r="C63" s="92"/>
      <c r="D63" s="10">
        <f>SUM(E63:K63)</f>
        <v>1154041032</v>
      </c>
      <c r="E63" s="7">
        <f>E55-E4-E19-E26-E33-E40-E5-E6-E7</f>
        <v>187340000</v>
      </c>
      <c r="F63" s="7">
        <f>F55-F4-F19-F26-F33-F47-F5-F6-F7</f>
        <v>187761032</v>
      </c>
      <c r="G63" s="7">
        <f>G55-G4-G19-G26-G33-G47-G5-G6-G7</f>
        <v>187340000</v>
      </c>
      <c r="H63" s="7">
        <f>H55-H4-H19-H26-H33-H47-H5-H6-H7-H40</f>
        <v>197200000</v>
      </c>
      <c r="I63" s="7">
        <f>I55-I4-I19-I26-I33-I47-I5-I6-I7-I40</f>
        <v>197200000</v>
      </c>
      <c r="J63" s="7">
        <f>J55-J4-J19-J26-J33-J47-J5-J6-J7-J40</f>
        <v>197200000</v>
      </c>
      <c r="K63" s="7">
        <f>K55-K4-K19-K26-K33-K47-K5-K6-K7-K40</f>
        <v>0</v>
      </c>
    </row>
    <row r="64" spans="1:11" ht="43.5" customHeight="1">
      <c r="A64" s="12" t="s">
        <v>5</v>
      </c>
      <c r="B64" s="98" t="s">
        <v>6</v>
      </c>
      <c r="C64" s="99"/>
      <c r="D64" s="10">
        <f>SUM(E64:K64)</f>
        <v>554342386.8</v>
      </c>
      <c r="E64" s="7">
        <f>E56-E48-E41-E34-E27-E20-E11-E10-E9</f>
        <v>288829597.9</v>
      </c>
      <c r="F64" s="7">
        <f>F56-F48-F34-F27-F20-F11-F10-F9</f>
        <v>265512788.9</v>
      </c>
      <c r="G64" s="7">
        <f>G56-G48-G34-G27-G20-G11-G10-G9</f>
        <v>0</v>
      </c>
      <c r="H64" s="7">
        <f>H56-H20-H27-H34-H41-H48</f>
        <v>0</v>
      </c>
      <c r="I64" s="7">
        <f>I56-I20-I27-I34-I41-I48</f>
        <v>0</v>
      </c>
      <c r="J64" s="7">
        <f>J56-J20-J27-J34-J41-J48</f>
        <v>0</v>
      </c>
      <c r="K64" s="7">
        <f>K56-K20-K27-K34-K41-K48</f>
        <v>0</v>
      </c>
    </row>
    <row r="65" spans="1:11" ht="24.75" customHeight="1">
      <c r="A65" s="5" t="s">
        <v>8</v>
      </c>
      <c r="B65" s="91" t="s">
        <v>9</v>
      </c>
      <c r="C65" s="92"/>
      <c r="D65" s="10">
        <f>SUM(E65:K65)</f>
        <v>250000000</v>
      </c>
      <c r="E65" s="7">
        <f>E57</f>
        <v>250000000</v>
      </c>
      <c r="F65" s="7">
        <f>F57-F13-F21-F28-F35-F49</f>
        <v>0</v>
      </c>
      <c r="G65" s="7">
        <f>G57-G13-G21-G28-G35-G42-G49</f>
        <v>0</v>
      </c>
      <c r="H65" s="7">
        <f>H57-H13-H21-H28-H35-H49</f>
        <v>0</v>
      </c>
      <c r="I65" s="7">
        <f>I57-I13-I21-I28-I35-I49</f>
        <v>0</v>
      </c>
      <c r="J65" s="7">
        <f>J57-J13-J21-J28-J35-J49</f>
        <v>0</v>
      </c>
      <c r="K65" s="7">
        <f>K57-K13-K21-K28-K35-K49</f>
        <v>0</v>
      </c>
    </row>
    <row r="66" spans="1:11" ht="42.75" customHeight="1">
      <c r="A66" s="5" t="s">
        <v>16</v>
      </c>
      <c r="B66" s="96" t="s">
        <v>6</v>
      </c>
      <c r="C66" s="97"/>
      <c r="D66" s="10">
        <f>SUM(E66:K66)</f>
        <v>5079130495.33</v>
      </c>
      <c r="E66" s="7">
        <f>E58-E50-E43-E36-E29-E22-E14</f>
        <v>0</v>
      </c>
      <c r="F66" s="7">
        <f>F58-F50-F36-F29-F22-F14</f>
        <v>193866442.33</v>
      </c>
      <c r="G66" s="7">
        <f>G58-G50-G36-G29-G22-G14-G43-G40</f>
        <v>885264053</v>
      </c>
      <c r="H66" s="7">
        <f>H58-H50-H36-H29-H22-H43</f>
        <v>1100000000</v>
      </c>
      <c r="I66" s="7">
        <f>I58-I50-I36-I29-I22-I14-I43</f>
        <v>967000000</v>
      </c>
      <c r="J66" s="7">
        <f>J58-J50-J36-J29-J22-J14-J43</f>
        <v>967000000</v>
      </c>
      <c r="K66" s="7">
        <f>K58-K50-K36-K29-K22-K14-K43</f>
        <v>966000000</v>
      </c>
    </row>
    <row r="67" spans="1:11" ht="24.75" customHeight="1">
      <c r="A67" s="90" t="s">
        <v>2</v>
      </c>
      <c r="B67" s="90"/>
      <c r="C67" s="90"/>
      <c r="D67" s="11">
        <f>SUM(E67:K67)</f>
        <v>7037513914.13</v>
      </c>
      <c r="E67" s="9">
        <f aca="true" t="shared" si="7" ref="E67:K67">SUM(E63:E66)</f>
        <v>726169597.9</v>
      </c>
      <c r="F67" s="9">
        <f t="shared" si="7"/>
        <v>647140263.23</v>
      </c>
      <c r="G67" s="9">
        <f t="shared" si="7"/>
        <v>1072604053</v>
      </c>
      <c r="H67" s="9">
        <f t="shared" si="7"/>
        <v>1297200000</v>
      </c>
      <c r="I67" s="9">
        <f t="shared" si="7"/>
        <v>1164200000</v>
      </c>
      <c r="J67" s="9">
        <f t="shared" si="7"/>
        <v>1164200000</v>
      </c>
      <c r="K67" s="9">
        <f t="shared" si="7"/>
        <v>966000000</v>
      </c>
    </row>
    <row r="68" ht="9.75" customHeight="1"/>
    <row r="69" spans="1:11" ht="56.25" customHeight="1" hidden="1">
      <c r="A69" s="104" t="s">
        <v>10</v>
      </c>
      <c r="B69" s="104"/>
      <c r="C69" s="104"/>
      <c r="D69" s="101" t="s">
        <v>23</v>
      </c>
      <c r="E69" s="102"/>
      <c r="F69" s="102"/>
      <c r="G69" s="102"/>
      <c r="H69" s="102"/>
      <c r="I69" s="102"/>
      <c r="J69" s="102"/>
      <c r="K69" s="103"/>
    </row>
    <row r="70" spans="1:11" ht="28.5" customHeight="1" hidden="1">
      <c r="A70" s="104"/>
      <c r="B70" s="104"/>
      <c r="C70" s="104"/>
      <c r="D70" s="18" t="s">
        <v>2</v>
      </c>
      <c r="E70" s="18">
        <v>2014</v>
      </c>
      <c r="F70" s="18">
        <v>2015</v>
      </c>
      <c r="G70" s="18">
        <v>2016</v>
      </c>
      <c r="H70" s="18">
        <v>2017</v>
      </c>
      <c r="I70" s="18">
        <v>2018</v>
      </c>
      <c r="J70" s="18">
        <v>2019</v>
      </c>
      <c r="K70" s="18">
        <v>2020</v>
      </c>
    </row>
    <row r="71" spans="1:11" ht="27" customHeight="1" hidden="1">
      <c r="A71" s="6" t="s">
        <v>3</v>
      </c>
      <c r="B71" s="91" t="s">
        <v>4</v>
      </c>
      <c r="C71" s="92"/>
      <c r="D71" s="19">
        <f>SUM(E71:K71)</f>
        <v>46161641.28</v>
      </c>
      <c r="E71" s="7">
        <f aca="true" t="shared" si="8" ref="E71:J71">E63*0.04</f>
        <v>7493600</v>
      </c>
      <c r="F71" s="7">
        <f t="shared" si="8"/>
        <v>7510441.28</v>
      </c>
      <c r="G71" s="7">
        <f t="shared" si="8"/>
        <v>7493600</v>
      </c>
      <c r="H71" s="7">
        <f t="shared" si="8"/>
        <v>7888000</v>
      </c>
      <c r="I71" s="7">
        <f t="shared" si="8"/>
        <v>7888000</v>
      </c>
      <c r="J71" s="7">
        <f t="shared" si="8"/>
        <v>7888000</v>
      </c>
      <c r="K71" s="7"/>
    </row>
    <row r="72" spans="1:11" ht="26.25" hidden="1">
      <c r="A72" s="12" t="s">
        <v>5</v>
      </c>
      <c r="B72" s="98" t="s">
        <v>6</v>
      </c>
      <c r="C72" s="99"/>
      <c r="D72" s="19">
        <f>SUM(E72:K72)</f>
        <v>22173695.472</v>
      </c>
      <c r="E72" s="7">
        <f>E64*0.04</f>
        <v>11553183.916</v>
      </c>
      <c r="F72" s="7">
        <f>F64*0.04</f>
        <v>10620511.556</v>
      </c>
      <c r="G72" s="7"/>
      <c r="H72" s="7"/>
      <c r="I72" s="7"/>
      <c r="J72" s="7"/>
      <c r="K72" s="7"/>
    </row>
    <row r="73" spans="1:11" ht="24" customHeight="1" hidden="1">
      <c r="A73" s="5" t="s">
        <v>8</v>
      </c>
      <c r="B73" s="91" t="s">
        <v>9</v>
      </c>
      <c r="C73" s="92"/>
      <c r="D73" s="19">
        <f>SUM(E73:K73)</f>
        <v>10000000</v>
      </c>
      <c r="E73" s="7">
        <f>E65*0.04</f>
        <v>10000000</v>
      </c>
      <c r="F73" s="7">
        <f>F65*0.04</f>
        <v>0</v>
      </c>
      <c r="G73" s="7"/>
      <c r="H73" s="7"/>
      <c r="I73" s="7"/>
      <c r="J73" s="7"/>
      <c r="K73" s="7"/>
    </row>
    <row r="74" spans="1:11" ht="26.25" hidden="1">
      <c r="A74" s="5" t="s">
        <v>16</v>
      </c>
      <c r="B74" s="96" t="s">
        <v>6</v>
      </c>
      <c r="C74" s="97"/>
      <c r="D74" s="19">
        <f>SUM(E74:K74)</f>
        <v>203165219.8132</v>
      </c>
      <c r="E74" s="7">
        <f>E66*0.04</f>
        <v>0</v>
      </c>
      <c r="F74" s="7">
        <f aca="true" t="shared" si="9" ref="F74:K74">F66*0.04</f>
        <v>7754657.693200001</v>
      </c>
      <c r="G74" s="7">
        <f t="shared" si="9"/>
        <v>35410562.12</v>
      </c>
      <c r="H74" s="7">
        <f t="shared" si="9"/>
        <v>44000000</v>
      </c>
      <c r="I74" s="7">
        <f t="shared" si="9"/>
        <v>38680000</v>
      </c>
      <c r="J74" s="7">
        <f t="shared" si="9"/>
        <v>38680000</v>
      </c>
      <c r="K74" s="7">
        <f t="shared" si="9"/>
        <v>38640000</v>
      </c>
    </row>
    <row r="75" spans="1:11" ht="24.75" customHeight="1" hidden="1">
      <c r="A75" s="90" t="s">
        <v>2</v>
      </c>
      <c r="B75" s="90"/>
      <c r="C75" s="90"/>
      <c r="D75" s="20">
        <f>SUM(E75:K75)</f>
        <v>281500556.5652</v>
      </c>
      <c r="E75" s="9">
        <f aca="true" t="shared" si="10" ref="E75:K75">SUM(E71:E74)</f>
        <v>29046783.916</v>
      </c>
      <c r="F75" s="9">
        <f t="shared" si="10"/>
        <v>25885610.5292</v>
      </c>
      <c r="G75" s="9">
        <f t="shared" si="10"/>
        <v>42904162.12</v>
      </c>
      <c r="H75" s="9">
        <f t="shared" si="10"/>
        <v>51888000</v>
      </c>
      <c r="I75" s="9">
        <f t="shared" si="10"/>
        <v>46568000</v>
      </c>
      <c r="J75" s="9">
        <f t="shared" si="10"/>
        <v>46568000</v>
      </c>
      <c r="K75" s="9">
        <f t="shared" si="10"/>
        <v>38640000</v>
      </c>
    </row>
    <row r="76" spans="4:8" ht="12.75">
      <c r="D76" s="46">
        <v>2000000000</v>
      </c>
      <c r="F76" s="14"/>
      <c r="G76" s="14"/>
      <c r="H76" s="13"/>
    </row>
    <row r="77" spans="4:6" ht="12.75">
      <c r="D77" s="46">
        <v>257738868.6</v>
      </c>
      <c r="F77" s="14"/>
    </row>
    <row r="78" spans="4:8" ht="12.75">
      <c r="D78" s="46">
        <v>344879663</v>
      </c>
      <c r="F78" s="14"/>
      <c r="G78" s="13"/>
      <c r="H78" s="13"/>
    </row>
    <row r="79" ht="12.75">
      <c r="D79" s="46">
        <v>970000000</v>
      </c>
    </row>
    <row r="80" spans="4:6" ht="12.75">
      <c r="D80" s="46">
        <v>276000000</v>
      </c>
      <c r="F80" s="13"/>
    </row>
    <row r="81" ht="12.75">
      <c r="D81" s="46">
        <v>254000000</v>
      </c>
    </row>
    <row r="82" spans="4:6" ht="12.75">
      <c r="D82" s="46">
        <f>SUM(D76:D81)</f>
        <v>4102618531.6</v>
      </c>
      <c r="F82" s="13"/>
    </row>
    <row r="83" ht="13.5">
      <c r="D83" s="47">
        <f>D82+D67</f>
        <v>11140132445.73</v>
      </c>
    </row>
    <row r="84" spans="6:7" ht="13.5">
      <c r="F84" s="13"/>
      <c r="G84" s="13"/>
    </row>
  </sheetData>
  <sheetProtection/>
  <mergeCells count="64">
    <mergeCell ref="A75:C75"/>
    <mergeCell ref="B66:C66"/>
    <mergeCell ref="A67:C67"/>
    <mergeCell ref="A69:C70"/>
    <mergeCell ref="B72:C72"/>
    <mergeCell ref="B73:C73"/>
    <mergeCell ref="B74:C74"/>
    <mergeCell ref="B57:C57"/>
    <mergeCell ref="B58:C58"/>
    <mergeCell ref="D69:K69"/>
    <mergeCell ref="B71:C71"/>
    <mergeCell ref="A59:C59"/>
    <mergeCell ref="A61:C62"/>
    <mergeCell ref="D61:K61"/>
    <mergeCell ref="B63:C63"/>
    <mergeCell ref="B64:C64"/>
    <mergeCell ref="B65:C65"/>
    <mergeCell ref="A53:C54"/>
    <mergeCell ref="D53:K53"/>
    <mergeCell ref="B55:C55"/>
    <mergeCell ref="B56:C56"/>
    <mergeCell ref="B49:C49"/>
    <mergeCell ref="B50:C50"/>
    <mergeCell ref="A51:C51"/>
    <mergeCell ref="A52:K52"/>
    <mergeCell ref="A44:C44"/>
    <mergeCell ref="A45:C46"/>
    <mergeCell ref="D45:K45"/>
    <mergeCell ref="B47:C47"/>
    <mergeCell ref="B40:C40"/>
    <mergeCell ref="B41:C41"/>
    <mergeCell ref="B42:C42"/>
    <mergeCell ref="B43:C43"/>
    <mergeCell ref="B35:C35"/>
    <mergeCell ref="A37:C37"/>
    <mergeCell ref="A38:C39"/>
    <mergeCell ref="D38:K38"/>
    <mergeCell ref="A31:C32"/>
    <mergeCell ref="D31:K31"/>
    <mergeCell ref="B33:C33"/>
    <mergeCell ref="B34:C34"/>
    <mergeCell ref="D24:K24"/>
    <mergeCell ref="B28:C28"/>
    <mergeCell ref="B29:C29"/>
    <mergeCell ref="A30:C30"/>
    <mergeCell ref="B21:C21"/>
    <mergeCell ref="B22:C22"/>
    <mergeCell ref="A23:C23"/>
    <mergeCell ref="A24:C25"/>
    <mergeCell ref="A16:C16"/>
    <mergeCell ref="A17:C18"/>
    <mergeCell ref="D17:K17"/>
    <mergeCell ref="B19:C19"/>
    <mergeCell ref="A9:A12"/>
    <mergeCell ref="B9:B11"/>
    <mergeCell ref="B12:C12"/>
    <mergeCell ref="A14:A15"/>
    <mergeCell ref="B15:C15"/>
    <mergeCell ref="A1:K1"/>
    <mergeCell ref="A2:C3"/>
    <mergeCell ref="D2:K2"/>
    <mergeCell ref="A4:A8"/>
    <mergeCell ref="B4:B7"/>
    <mergeCell ref="B8:C8"/>
  </mergeCells>
  <printOptions horizontalCentered="1" verticalCentered="1"/>
  <pageMargins left="0.35433070866141736" right="0.2362204724409449" top="0.35433070866141736" bottom="0.4724409448818898" header="0.2755905511811024" footer="0.31496062992125984"/>
  <pageSetup fitToHeight="2" horizontalDpi="600" verticalDpi="600" orientation="landscape" paperSize="9" scale="55" r:id="rId3"/>
  <rowBreaks count="3" manualBreakCount="3">
    <brk id="30" max="10" man="1"/>
    <brk id="51" max="10" man="1"/>
    <brk id="68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dario.pecci</dc:creator>
  <cp:keywords/>
  <dc:description/>
  <cp:lastModifiedBy>Sara Panda</cp:lastModifiedBy>
  <cp:lastPrinted>2019-05-15T11:35:21Z</cp:lastPrinted>
  <dcterms:created xsi:type="dcterms:W3CDTF">2013-07-23T06:47:15Z</dcterms:created>
  <dcterms:modified xsi:type="dcterms:W3CDTF">2023-01-12T15:48:03Z</dcterms:modified>
  <cp:category/>
  <cp:version/>
  <cp:contentType/>
  <cp:contentStatus/>
</cp:coreProperties>
</file>